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6215"/>
  <workbookPr/>
  <mc:AlternateContent xmlns:mc="http://schemas.openxmlformats.org/markup-compatibility/2006">
    <mc:Choice Requires="x15">
      <x15ac:absPath xmlns:x15ac="http://schemas.microsoft.com/office/spreadsheetml/2010/11/ac" url="/Users/Kader/Documents/MFW4A/Thematics/Remittances/Study/DMA/Final Deliverables/"/>
    </mc:Choice>
  </mc:AlternateContent>
  <bookViews>
    <workbookView xWindow="0" yWindow="460" windowWidth="25580" windowHeight="15460"/>
  </bookViews>
  <sheets>
    <sheet name="Instruction Sheet" sheetId="55" r:id="rId1"/>
    <sheet name="Index Composition" sheetId="56" r:id="rId2"/>
    <sheet name="INPUTS" sheetId="60" r:id="rId3"/>
    <sheet name="SURVEY INPUTS" sheetId="51" r:id="rId4"/>
    <sheet name="DATA" sheetId="27" r:id="rId5"/>
    <sheet name="DIRI WORKBOOK" sheetId="52" r:id="rId6"/>
    <sheet name="SNAPSHOT" sheetId="54" r:id="rId7"/>
    <sheet name="DIRI" sheetId="63" r:id="rId8"/>
    <sheet name="DIR_IC" sheetId="64" r:id="rId9"/>
    <sheet name="GOV SUPPORT TOOL" sheetId="65" r:id="rId10"/>
    <sheet name="THRESHOLDS" sheetId="13" r:id="rId11"/>
    <sheet name="Weighting Matrix" sheetId="41" r:id="rId12"/>
    <sheet name="SURVEY RESULTS" sheetId="59" r:id="rId13"/>
    <sheet name="Mechanics DIR_IC SI" sheetId="66" r:id="rId14"/>
    <sheet name="Mechanics DIR_IC" sheetId="47" r:id="rId15"/>
    <sheet name="Country Rating Rank" sheetId="16" r:id="rId16"/>
  </sheets>
  <definedNames>
    <definedName name="_xlnm._FilterDatabase" localSheetId="4" hidden="1">DATA!$A$2:$AA$55</definedName>
  </definedNames>
  <calcPr calcId="150001" concurrentCalc="0"/>
  <extLst>
    <ext xmlns:mx="http://schemas.microsoft.com/office/mac/excel/2008/main" uri="{7523E5D3-25F3-A5E0-1632-64F254C22452}">
      <mx:ArchID Flags="2"/>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6" i="52" l="1"/>
  <c r="C14" i="52"/>
  <c r="E14" i="52"/>
  <c r="F7" i="47"/>
  <c r="C15" i="52"/>
  <c r="E15" i="52"/>
  <c r="F8" i="47"/>
  <c r="C16" i="52"/>
  <c r="E16" i="52"/>
  <c r="F9" i="47"/>
  <c r="C17" i="52"/>
  <c r="E17" i="52"/>
  <c r="F10" i="47"/>
  <c r="C18" i="52"/>
  <c r="E18" i="52"/>
  <c r="F11" i="47"/>
  <c r="C19" i="52"/>
  <c r="E19" i="52"/>
  <c r="F12" i="47"/>
  <c r="C20" i="52"/>
  <c r="E20" i="52"/>
  <c r="F13" i="47"/>
  <c r="F6" i="47"/>
  <c r="C8" i="52"/>
  <c r="D10" i="54"/>
  <c r="F10" i="54"/>
  <c r="C60" i="52"/>
  <c r="D11" i="54"/>
  <c r="F11" i="54"/>
  <c r="C61" i="52"/>
  <c r="D13" i="54"/>
  <c r="F13" i="54"/>
  <c r="C59" i="52"/>
  <c r="D12" i="54"/>
  <c r="D14" i="54"/>
  <c r="F14" i="54"/>
  <c r="F16" i="54"/>
  <c r="G26" i="64"/>
  <c r="G32" i="64"/>
  <c r="G56" i="64"/>
  <c r="G53" i="64"/>
  <c r="C74" i="52"/>
  <c r="E74" i="52"/>
  <c r="F46" i="47"/>
  <c r="C75" i="52"/>
  <c r="E75" i="52"/>
  <c r="F47" i="47"/>
  <c r="C78" i="52"/>
  <c r="E78" i="52"/>
  <c r="F50" i="47"/>
  <c r="C79" i="52"/>
  <c r="E79" i="52"/>
  <c r="F51" i="47"/>
  <c r="C80" i="52"/>
  <c r="E80" i="52"/>
  <c r="F52" i="47"/>
  <c r="F45" i="47"/>
  <c r="G37" i="64"/>
  <c r="E59" i="52"/>
  <c r="F36" i="47"/>
  <c r="E60" i="52"/>
  <c r="F37" i="47"/>
  <c r="E61" i="52"/>
  <c r="F38" i="47"/>
  <c r="C62" i="52"/>
  <c r="E62" i="52"/>
  <c r="F39" i="47"/>
  <c r="C63" i="52"/>
  <c r="E63" i="52"/>
  <c r="F40" i="47"/>
  <c r="C64" i="52"/>
  <c r="E64" i="52"/>
  <c r="F41" i="47"/>
  <c r="C65" i="52"/>
  <c r="E65" i="52"/>
  <c r="F42" i="47"/>
  <c r="C66" i="52"/>
  <c r="E66" i="52"/>
  <c r="F43" i="47"/>
  <c r="F35" i="47"/>
  <c r="G36" i="64"/>
  <c r="C50" i="52"/>
  <c r="C44" i="52"/>
  <c r="C35" i="52"/>
  <c r="E35" i="52"/>
  <c r="F26" i="47"/>
  <c r="C48" i="52"/>
  <c r="C36" i="52"/>
  <c r="E36" i="52"/>
  <c r="F27" i="47"/>
  <c r="C49" i="52"/>
  <c r="C38" i="52"/>
  <c r="E38" i="52"/>
  <c r="F29" i="47"/>
  <c r="C51" i="52"/>
  <c r="C39" i="52"/>
  <c r="E39" i="52"/>
  <c r="F30" i="47"/>
  <c r="C40" i="52"/>
  <c r="E40" i="52"/>
  <c r="F31" i="47"/>
  <c r="C41" i="52"/>
  <c r="E41" i="52"/>
  <c r="F32" i="47"/>
  <c r="C42" i="52"/>
  <c r="E42" i="52"/>
  <c r="F33" i="47"/>
  <c r="F25" i="47"/>
  <c r="G34" i="64"/>
  <c r="C24" i="52"/>
  <c r="E24" i="52"/>
  <c r="F16" i="47"/>
  <c r="C25" i="52"/>
  <c r="E25" i="52"/>
  <c r="F17" i="47"/>
  <c r="C26" i="52"/>
  <c r="E26" i="52"/>
  <c r="F18" i="47"/>
  <c r="C27" i="52"/>
  <c r="E27" i="52"/>
  <c r="F19" i="47"/>
  <c r="C28" i="52"/>
  <c r="E28" i="52"/>
  <c r="F20" i="47"/>
  <c r="C29" i="52"/>
  <c r="E29" i="52"/>
  <c r="F21" i="47"/>
  <c r="C30" i="52"/>
  <c r="E30" i="52"/>
  <c r="F22" i="47"/>
  <c r="F15" i="47"/>
  <c r="G33" i="64"/>
  <c r="G29" i="64"/>
  <c r="D32" i="54"/>
  <c r="D28" i="54"/>
  <c r="D27" i="64"/>
  <c r="G80" i="52"/>
  <c r="F80" i="52"/>
  <c r="A56" i="41"/>
  <c r="L28" i="41"/>
  <c r="B48" i="41"/>
  <c r="F75" i="52"/>
  <c r="F76" i="52"/>
  <c r="F77" i="52"/>
  <c r="F78" i="52"/>
  <c r="F79" i="52"/>
  <c r="F74" i="52"/>
  <c r="F60" i="52"/>
  <c r="F61" i="52"/>
  <c r="F62" i="52"/>
  <c r="F63" i="52"/>
  <c r="F64" i="52"/>
  <c r="F65" i="52"/>
  <c r="F66" i="52"/>
  <c r="F59" i="52"/>
  <c r="F36" i="52"/>
  <c r="F37" i="52"/>
  <c r="F38" i="52"/>
  <c r="F39" i="52"/>
  <c r="F40" i="52"/>
  <c r="F41" i="52"/>
  <c r="F42" i="52"/>
  <c r="F35" i="52"/>
  <c r="F24" i="52"/>
  <c r="F25" i="52"/>
  <c r="F26" i="52"/>
  <c r="F27" i="52"/>
  <c r="F28" i="52"/>
  <c r="F29" i="52"/>
  <c r="F30" i="52"/>
  <c r="F31" i="52"/>
  <c r="F15" i="52"/>
  <c r="F16" i="52"/>
  <c r="F17" i="52"/>
  <c r="F18" i="52"/>
  <c r="F19" i="52"/>
  <c r="F20" i="52"/>
  <c r="F14" i="52"/>
  <c r="F21" i="52"/>
  <c r="C11" i="63"/>
  <c r="B32" i="64"/>
  <c r="C20" i="65"/>
  <c r="C12" i="63"/>
  <c r="B33" i="64"/>
  <c r="C13" i="63"/>
  <c r="B34" i="64"/>
  <c r="C22" i="65"/>
  <c r="C15" i="63"/>
  <c r="B36" i="64"/>
  <c r="B60" i="64"/>
  <c r="C16" i="63"/>
  <c r="B37" i="64"/>
  <c r="B61" i="64"/>
  <c r="C25" i="65"/>
  <c r="N38" i="41"/>
  <c r="M38" i="41"/>
  <c r="J38" i="41"/>
  <c r="I38" i="41"/>
  <c r="B56" i="64"/>
  <c r="A51" i="41"/>
  <c r="A47" i="47"/>
  <c r="A45" i="47"/>
  <c r="A21" i="41"/>
  <c r="A17" i="47"/>
  <c r="F84" i="52"/>
  <c r="C7" i="64"/>
  <c r="C24" i="63"/>
  <c r="B41" i="64"/>
  <c r="B67" i="64"/>
  <c r="C23" i="63"/>
  <c r="B40" i="64"/>
  <c r="B66" i="64"/>
  <c r="B92" i="52"/>
  <c r="B93" i="52"/>
  <c r="B91" i="52"/>
  <c r="A92" i="52"/>
  <c r="A93" i="52"/>
  <c r="A91" i="52"/>
  <c r="F90" i="52"/>
  <c r="B23" i="54"/>
  <c r="B58" i="64"/>
  <c r="D5" i="63"/>
  <c r="C18" i="63"/>
  <c r="B86" i="52"/>
  <c r="B87" i="52"/>
  <c r="A86" i="52"/>
  <c r="A87" i="52"/>
  <c r="A85" i="52"/>
  <c r="B85" i="52"/>
  <c r="A52" i="41"/>
  <c r="A48" i="47"/>
  <c r="A53" i="41"/>
  <c r="A49" i="47"/>
  <c r="A54" i="41"/>
  <c r="A50" i="47"/>
  <c r="A55" i="41"/>
  <c r="A51" i="47"/>
  <c r="A52" i="47"/>
  <c r="A50" i="41"/>
  <c r="A46" i="47"/>
  <c r="A41" i="41"/>
  <c r="A37" i="47"/>
  <c r="A43" i="41"/>
  <c r="A39" i="47"/>
  <c r="A44" i="41"/>
  <c r="A40" i="47"/>
  <c r="A45" i="41"/>
  <c r="A41" i="47"/>
  <c r="A46" i="41"/>
  <c r="A42" i="47"/>
  <c r="A47" i="41"/>
  <c r="A43" i="47"/>
  <c r="A40" i="41"/>
  <c r="A36" i="47"/>
  <c r="A39" i="41"/>
  <c r="A35" i="47"/>
  <c r="A31" i="41"/>
  <c r="A27" i="47"/>
  <c r="A32" i="41"/>
  <c r="A28" i="47"/>
  <c r="A33" i="41"/>
  <c r="A29" i="47"/>
  <c r="A34" i="41"/>
  <c r="A30" i="47"/>
  <c r="A35" i="41"/>
  <c r="A31" i="47"/>
  <c r="A36" i="41"/>
  <c r="A32" i="47"/>
  <c r="A37" i="41"/>
  <c r="A33" i="47"/>
  <c r="A30" i="41"/>
  <c r="A26" i="47"/>
  <c r="A29" i="41"/>
  <c r="A25" i="47"/>
  <c r="A22" i="41"/>
  <c r="A18" i="47"/>
  <c r="A23" i="41"/>
  <c r="A19" i="47"/>
  <c r="A24" i="41"/>
  <c r="A20" i="47"/>
  <c r="A25" i="41"/>
  <c r="A21" i="47"/>
  <c r="A26" i="41"/>
  <c r="A22" i="47"/>
  <c r="A27" i="41"/>
  <c r="A23" i="47"/>
  <c r="A20" i="41"/>
  <c r="A16" i="47"/>
  <c r="A19" i="41"/>
  <c r="A15" i="47"/>
  <c r="A12" i="41"/>
  <c r="A8" i="47"/>
  <c r="A13" i="41"/>
  <c r="A9" i="47"/>
  <c r="A14" i="41"/>
  <c r="A10" i="47"/>
  <c r="A15" i="41"/>
  <c r="A11" i="47"/>
  <c r="A16" i="41"/>
  <c r="A12" i="47"/>
  <c r="A17" i="41"/>
  <c r="A13" i="47"/>
  <c r="A11" i="41"/>
  <c r="A7" i="47"/>
  <c r="A10" i="41"/>
  <c r="A6" i="47"/>
  <c r="B22" i="54"/>
  <c r="B12" i="54"/>
  <c r="B11" i="54"/>
  <c r="H57" i="41"/>
  <c r="I57" i="41"/>
  <c r="J57" i="41"/>
  <c r="K57" i="41"/>
  <c r="L57" i="41"/>
  <c r="M57" i="41"/>
  <c r="N57" i="41"/>
  <c r="G57" i="41"/>
  <c r="F57" i="41"/>
  <c r="D57" i="41"/>
  <c r="E57" i="41"/>
  <c r="G48" i="41"/>
  <c r="C48" i="41"/>
  <c r="C57" i="41"/>
  <c r="B57" i="41"/>
  <c r="B52" i="52"/>
  <c r="B25" i="54"/>
  <c r="C52" i="52"/>
  <c r="D25" i="54"/>
  <c r="C77" i="52"/>
  <c r="E77" i="52"/>
  <c r="C76" i="52"/>
  <c r="E76" i="52"/>
  <c r="B38" i="41"/>
  <c r="F32" i="52"/>
  <c r="B28" i="41"/>
  <c r="B18" i="41"/>
  <c r="F71" i="52"/>
  <c r="I59" i="52"/>
  <c r="B1" i="51"/>
  <c r="C1" i="51"/>
  <c r="D1" i="51"/>
  <c r="E1" i="51"/>
  <c r="F1" i="51"/>
  <c r="G1" i="51"/>
  <c r="H1" i="51"/>
  <c r="I1" i="51"/>
  <c r="J1" i="51"/>
  <c r="F38" i="41"/>
  <c r="B13" i="47"/>
  <c r="C45" i="52"/>
  <c r="C37" i="52"/>
  <c r="E37" i="52"/>
  <c r="C5" i="54"/>
  <c r="A67" i="41"/>
  <c r="A78" i="41"/>
  <c r="A89" i="41"/>
  <c r="A66" i="41"/>
  <c r="A77" i="41"/>
  <c r="A92" i="41"/>
  <c r="N108" i="41"/>
  <c r="M108" i="41"/>
  <c r="D106" i="41"/>
  <c r="E106" i="41"/>
  <c r="G106" i="41"/>
  <c r="H106" i="41"/>
  <c r="I106" i="41"/>
  <c r="J106" i="41"/>
  <c r="K106" i="41"/>
  <c r="F106" i="41"/>
  <c r="L106" i="41"/>
  <c r="M106" i="41"/>
  <c r="N106" i="41"/>
  <c r="C106" i="41"/>
  <c r="I111" i="41"/>
  <c r="L108" i="41"/>
  <c r="K108" i="41"/>
  <c r="J108" i="41"/>
  <c r="I108" i="41"/>
  <c r="I107" i="41"/>
  <c r="A2" i="47"/>
  <c r="C93" i="52"/>
  <c r="C92" i="52"/>
  <c r="F56" i="52"/>
  <c r="E43" i="47"/>
  <c r="L41" i="47"/>
  <c r="G63" i="52"/>
  <c r="M62" i="52"/>
  <c r="L62" i="52"/>
  <c r="K62" i="52"/>
  <c r="J62" i="52"/>
  <c r="I62" i="52"/>
  <c r="B61" i="52"/>
  <c r="E31" i="52"/>
  <c r="G31" i="52"/>
  <c r="F12" i="52"/>
  <c r="D48" i="41"/>
  <c r="E48" i="41"/>
  <c r="H48" i="41"/>
  <c r="I48" i="41"/>
  <c r="J48" i="41"/>
  <c r="K48" i="41"/>
  <c r="F48" i="41"/>
  <c r="L48" i="41"/>
  <c r="M48" i="41"/>
  <c r="N48" i="41"/>
  <c r="J74" i="52"/>
  <c r="M68" i="41"/>
  <c r="N68" i="41"/>
  <c r="L68" i="41"/>
  <c r="F68" i="41"/>
  <c r="K68" i="41"/>
  <c r="J68" i="41"/>
  <c r="I68" i="41"/>
  <c r="H61" i="41"/>
  <c r="H63" i="41"/>
  <c r="H64" i="41"/>
  <c r="G64" i="41"/>
  <c r="G63" i="41"/>
  <c r="G68" i="41"/>
  <c r="G61" i="41"/>
  <c r="E61" i="41"/>
  <c r="E62" i="41"/>
  <c r="E63" i="41"/>
  <c r="E65" i="41"/>
  <c r="E67" i="41"/>
  <c r="D61" i="41"/>
  <c r="D62" i="41"/>
  <c r="D63" i="41"/>
  <c r="D64" i="41"/>
  <c r="D65" i="41"/>
  <c r="D67" i="41"/>
  <c r="C61" i="41"/>
  <c r="C62" i="41"/>
  <c r="C63" i="41"/>
  <c r="C64" i="41"/>
  <c r="C65" i="41"/>
  <c r="C67" i="41"/>
  <c r="A60" i="41"/>
  <c r="A71" i="41"/>
  <c r="F28" i="41"/>
  <c r="H28" i="41"/>
  <c r="G28" i="41"/>
  <c r="E28" i="41"/>
  <c r="D28" i="41"/>
  <c r="C28" i="41"/>
  <c r="D18" i="41"/>
  <c r="E18" i="41"/>
  <c r="G18" i="41"/>
  <c r="H18" i="41"/>
  <c r="I18" i="41"/>
  <c r="J18" i="41"/>
  <c r="K18" i="41"/>
  <c r="F18" i="41"/>
  <c r="L18" i="41"/>
  <c r="M18" i="41"/>
  <c r="N18" i="41"/>
  <c r="C18" i="41"/>
  <c r="A65" i="41"/>
  <c r="A76" i="41"/>
  <c r="A88" i="41"/>
  <c r="A64" i="41"/>
  <c r="A75" i="41"/>
  <c r="A91" i="41"/>
  <c r="A62" i="41"/>
  <c r="A73" i="41"/>
  <c r="A86" i="41"/>
  <c r="D29" i="54"/>
  <c r="G9" i="47"/>
  <c r="J15" i="52"/>
  <c r="L14" i="52"/>
  <c r="C7" i="52"/>
  <c r="M7" i="52"/>
  <c r="B52" i="13"/>
  <c r="C23" i="47"/>
  <c r="G23" i="47"/>
  <c r="K23" i="47"/>
  <c r="D23" i="47"/>
  <c r="H23" i="47"/>
  <c r="L23" i="47"/>
  <c r="I23" i="47"/>
  <c r="B23" i="47"/>
  <c r="E23" i="47"/>
  <c r="N23" i="47"/>
  <c r="J23" i="47"/>
  <c r="M23" i="47"/>
  <c r="F23" i="47"/>
  <c r="A42" i="41"/>
  <c r="A38" i="47"/>
  <c r="M33" i="47"/>
  <c r="C86" i="52"/>
  <c r="L38" i="41"/>
  <c r="D38" i="41"/>
  <c r="K38" i="41"/>
  <c r="H38" i="41"/>
  <c r="C38" i="41"/>
  <c r="G38" i="41"/>
  <c r="E38" i="41"/>
  <c r="N28" i="41"/>
  <c r="I11" i="47"/>
  <c r="K28" i="41"/>
  <c r="I28" i="41"/>
  <c r="M28" i="41"/>
  <c r="J28" i="41"/>
  <c r="K49" i="47"/>
  <c r="B49" i="47"/>
  <c r="C68" i="41"/>
  <c r="C24" i="65"/>
  <c r="A99" i="41"/>
  <c r="A110" i="41"/>
  <c r="A63" i="41"/>
  <c r="A74" i="41"/>
  <c r="A87" i="41"/>
  <c r="A98" i="41"/>
  <c r="A61" i="41"/>
  <c r="A72" i="41"/>
  <c r="A85" i="41"/>
  <c r="A96" i="41"/>
  <c r="D68" i="41"/>
  <c r="E68" i="41"/>
  <c r="H68" i="41"/>
  <c r="A102" i="41"/>
  <c r="A113" i="41"/>
  <c r="A111" i="41"/>
  <c r="A100" i="41"/>
  <c r="B57" i="64"/>
  <c r="C21" i="65"/>
  <c r="A108" i="41"/>
  <c r="A97" i="41"/>
  <c r="A103" i="41"/>
  <c r="A114" i="41"/>
  <c r="L24" i="52"/>
  <c r="L18" i="47"/>
  <c r="D23" i="54"/>
  <c r="D31" i="54"/>
  <c r="H28" i="64"/>
  <c r="H52" i="64"/>
  <c r="G28" i="52"/>
  <c r="J49" i="47"/>
  <c r="N41" i="47"/>
  <c r="M38" i="47"/>
  <c r="L36" i="47"/>
  <c r="C41" i="47"/>
  <c r="I15" i="52"/>
  <c r="G11" i="47"/>
  <c r="K59" i="52"/>
  <c r="G18" i="52"/>
  <c r="H32" i="47"/>
  <c r="E93" i="52"/>
  <c r="G93" i="52"/>
  <c r="D7" i="47"/>
  <c r="C85" i="52"/>
  <c r="G64" i="52"/>
  <c r="G79" i="52"/>
  <c r="E85" i="52"/>
  <c r="G85" i="52"/>
  <c r="H31" i="47"/>
  <c r="K31" i="47"/>
  <c r="L31" i="47"/>
  <c r="B31" i="47"/>
  <c r="I31" i="47"/>
  <c r="G31" i="47"/>
  <c r="J31" i="47"/>
  <c r="G40" i="52"/>
  <c r="J11" i="47"/>
  <c r="M40" i="47"/>
  <c r="L11" i="47"/>
  <c r="D12" i="47"/>
  <c r="G12" i="47"/>
  <c r="G19" i="52"/>
  <c r="C87" i="52"/>
  <c r="L9" i="47"/>
  <c r="K9" i="47"/>
  <c r="N12" i="47"/>
  <c r="L8" i="47"/>
  <c r="J14" i="52"/>
  <c r="D29" i="47"/>
  <c r="C38" i="47"/>
  <c r="D30" i="54"/>
  <c r="I14" i="52"/>
  <c r="G43" i="47"/>
  <c r="L15" i="52"/>
  <c r="D39" i="47"/>
  <c r="I39" i="47"/>
  <c r="N39" i="47"/>
  <c r="H39" i="47"/>
  <c r="M39" i="47"/>
  <c r="C39" i="47"/>
  <c r="G62" i="52"/>
  <c r="L39" i="47"/>
  <c r="E39" i="47"/>
  <c r="G39" i="47"/>
  <c r="B39" i="47"/>
  <c r="J39" i="47"/>
  <c r="K39" i="47"/>
  <c r="K48" i="52"/>
  <c r="M48" i="52"/>
  <c r="D42" i="47"/>
  <c r="B42" i="47"/>
  <c r="C42" i="47"/>
  <c r="E42" i="47"/>
  <c r="E21" i="47"/>
  <c r="I60" i="52"/>
  <c r="E37" i="47"/>
  <c r="J60" i="52"/>
  <c r="K60" i="52"/>
  <c r="E13" i="47"/>
  <c r="K25" i="52"/>
  <c r="K42" i="47"/>
  <c r="E31" i="47"/>
  <c r="C31" i="47"/>
  <c r="N31" i="47"/>
  <c r="I74" i="52"/>
  <c r="B27" i="47"/>
  <c r="D24" i="54"/>
  <c r="G26" i="47"/>
  <c r="K11" i="47"/>
  <c r="M11" i="47"/>
  <c r="D11" i="47"/>
  <c r="L21" i="47"/>
  <c r="H40" i="47"/>
  <c r="G40" i="47"/>
  <c r="L40" i="47"/>
  <c r="J40" i="47"/>
  <c r="M31" i="47"/>
  <c r="D31" i="47"/>
  <c r="E11" i="47"/>
  <c r="L25" i="52"/>
  <c r="H12" i="47"/>
  <c r="C12" i="47"/>
  <c r="E12" i="47"/>
  <c r="E33" i="47"/>
  <c r="J33" i="47"/>
  <c r="D33" i="47"/>
  <c r="I33" i="47"/>
  <c r="C33" i="47"/>
  <c r="G33" i="47"/>
  <c r="J8" i="52"/>
  <c r="K8" i="52"/>
  <c r="L8" i="52"/>
  <c r="D22" i="54"/>
  <c r="J78" i="52"/>
  <c r="K78" i="52"/>
  <c r="G30" i="52"/>
  <c r="D22" i="47"/>
  <c r="E22" i="47"/>
  <c r="N22" i="47"/>
  <c r="C22" i="47"/>
  <c r="H22" i="47"/>
  <c r="M22" i="47"/>
  <c r="J22" i="47"/>
  <c r="L22" i="47"/>
  <c r="B22" i="47"/>
  <c r="L33" i="47"/>
  <c r="I43" i="47"/>
  <c r="I22" i="47"/>
  <c r="K33" i="47"/>
  <c r="H33" i="47"/>
  <c r="I9" i="47"/>
  <c r="L60" i="52"/>
  <c r="I78" i="52"/>
  <c r="L78" i="52"/>
  <c r="M8" i="52"/>
  <c r="K22" i="47"/>
  <c r="H43" i="47"/>
  <c r="M43" i="47"/>
  <c r="K43" i="47"/>
  <c r="L43" i="47"/>
  <c r="B43" i="47"/>
  <c r="G66" i="52"/>
  <c r="J43" i="47"/>
  <c r="D43" i="47"/>
  <c r="C43" i="47"/>
  <c r="J75" i="52"/>
  <c r="K75" i="52"/>
  <c r="N33" i="47"/>
  <c r="D9" i="47"/>
  <c r="E9" i="47"/>
  <c r="N9" i="47"/>
  <c r="C9" i="47"/>
  <c r="H9" i="47"/>
  <c r="M9" i="47"/>
  <c r="J9" i="47"/>
  <c r="G16" i="52"/>
  <c r="C13" i="47"/>
  <c r="H13" i="47"/>
  <c r="M13" i="47"/>
  <c r="N13" i="47"/>
  <c r="G13" i="47"/>
  <c r="L13" i="47"/>
  <c r="I13" i="47"/>
  <c r="G20" i="52"/>
  <c r="K13" i="47"/>
  <c r="J13" i="47"/>
  <c r="D13" i="47"/>
  <c r="C21" i="47"/>
  <c r="J21" i="47"/>
  <c r="H21" i="47"/>
  <c r="G21" i="47"/>
  <c r="B21" i="47"/>
  <c r="I21" i="47"/>
  <c r="K21" i="47"/>
  <c r="M21" i="47"/>
  <c r="D21" i="47"/>
  <c r="N21" i="47"/>
  <c r="G42" i="52"/>
  <c r="B33" i="47"/>
  <c r="E87" i="52"/>
  <c r="G87" i="52"/>
  <c r="I28" i="64"/>
  <c r="I52" i="64"/>
  <c r="B9" i="47"/>
  <c r="I75" i="52"/>
  <c r="M78" i="52"/>
  <c r="N43" i="47"/>
  <c r="G22" i="47"/>
  <c r="G29" i="52"/>
  <c r="J7" i="52"/>
  <c r="I7" i="52"/>
  <c r="K7" i="52"/>
  <c r="L7" i="52"/>
  <c r="G27" i="52"/>
  <c r="D41" i="47"/>
  <c r="I41" i="47"/>
  <c r="K41" i="47"/>
  <c r="H41" i="47"/>
  <c r="M41" i="47"/>
  <c r="B41" i="47"/>
  <c r="E41" i="47"/>
  <c r="G41" i="47"/>
  <c r="J41" i="47"/>
  <c r="C91" i="52"/>
  <c r="C11" i="47"/>
  <c r="H11" i="47"/>
  <c r="N11" i="47"/>
  <c r="B11" i="47"/>
  <c r="M74" i="52"/>
  <c r="E40" i="47"/>
  <c r="N40" i="47"/>
  <c r="K40" i="47"/>
  <c r="D40" i="47"/>
  <c r="I40" i="47"/>
  <c r="B40" i="47"/>
  <c r="C40" i="47"/>
  <c r="N42" i="47"/>
  <c r="K12" i="47"/>
  <c r="L12" i="47"/>
  <c r="J12" i="47"/>
  <c r="B12" i="47"/>
  <c r="I12" i="47"/>
  <c r="M12" i="47"/>
  <c r="I24" i="52"/>
  <c r="J24" i="52"/>
  <c r="I25" i="52"/>
  <c r="J25" i="52"/>
  <c r="H42" i="47"/>
  <c r="I42" i="47"/>
  <c r="G42" i="47"/>
  <c r="L42" i="47"/>
  <c r="M42" i="47"/>
  <c r="J42" i="47"/>
  <c r="G65" i="52"/>
  <c r="G18" i="47"/>
  <c r="H49" i="47"/>
  <c r="C49" i="47"/>
  <c r="D28" i="47"/>
  <c r="E28" i="47"/>
  <c r="N28" i="47"/>
  <c r="C28" i="47"/>
  <c r="H28" i="47"/>
  <c r="I28" i="47"/>
  <c r="G28" i="47"/>
  <c r="L28" i="47"/>
  <c r="M28" i="47"/>
  <c r="J28" i="47"/>
  <c r="G37" i="52"/>
  <c r="B28" i="47"/>
  <c r="F28" i="47"/>
  <c r="K28" i="47"/>
  <c r="D48" i="47"/>
  <c r="I48" i="47"/>
  <c r="N48" i="47"/>
  <c r="C48" i="47"/>
  <c r="H48" i="47"/>
  <c r="J48" i="47"/>
  <c r="F48" i="47"/>
  <c r="G48" i="47"/>
  <c r="L48" i="47"/>
  <c r="E48" i="47"/>
  <c r="K48" i="47"/>
  <c r="B48" i="47"/>
  <c r="M48" i="47"/>
  <c r="G76" i="52"/>
  <c r="F49" i="47"/>
  <c r="L49" i="47"/>
  <c r="G49" i="47"/>
  <c r="G77" i="52"/>
  <c r="I49" i="47"/>
  <c r="M49" i="47"/>
  <c r="D49" i="47"/>
  <c r="N49" i="47"/>
  <c r="E49" i="47"/>
  <c r="K18" i="47"/>
  <c r="J18" i="47"/>
  <c r="M18" i="47"/>
  <c r="N18" i="47"/>
  <c r="A107" i="41"/>
  <c r="A109" i="41"/>
  <c r="I38" i="47"/>
  <c r="G26" i="52"/>
  <c r="I18" i="47"/>
  <c r="H18" i="47"/>
  <c r="B18" i="47"/>
  <c r="D18" i="47"/>
  <c r="E18" i="47"/>
  <c r="K38" i="47"/>
  <c r="C18" i="47"/>
  <c r="N38" i="47"/>
  <c r="D51" i="64"/>
  <c r="E27" i="64"/>
  <c r="E51" i="64"/>
  <c r="F27" i="64"/>
  <c r="F51" i="64"/>
  <c r="H38" i="47"/>
  <c r="G61" i="52"/>
  <c r="G38" i="47"/>
  <c r="E38" i="47"/>
  <c r="L38" i="47"/>
  <c r="B38" i="47"/>
  <c r="J38" i="47"/>
  <c r="D38" i="47"/>
  <c r="L17" i="47"/>
  <c r="G25" i="52"/>
  <c r="D16" i="47"/>
  <c r="G24" i="52"/>
  <c r="L32" i="47"/>
  <c r="E36" i="47"/>
  <c r="H36" i="47"/>
  <c r="D36" i="47"/>
  <c r="N36" i="47"/>
  <c r="J36" i="47"/>
  <c r="G36" i="47"/>
  <c r="B36" i="47"/>
  <c r="G59" i="52"/>
  <c r="K36" i="47"/>
  <c r="D52" i="47"/>
  <c r="M36" i="47"/>
  <c r="I36" i="47"/>
  <c r="L7" i="47"/>
  <c r="E86" i="52"/>
  <c r="G86" i="52"/>
  <c r="G84" i="52"/>
  <c r="D24" i="63"/>
  <c r="C41" i="64"/>
  <c r="C67" i="64"/>
  <c r="C32" i="47"/>
  <c r="K32" i="47"/>
  <c r="D32" i="47"/>
  <c r="C36" i="47"/>
  <c r="K27" i="47"/>
  <c r="G52" i="47"/>
  <c r="B52" i="47"/>
  <c r="C27" i="47"/>
  <c r="N32" i="47"/>
  <c r="E32" i="47"/>
  <c r="B32" i="47"/>
  <c r="M32" i="47"/>
  <c r="H52" i="47"/>
  <c r="C52" i="47"/>
  <c r="I52" i="47"/>
  <c r="K52" i="47"/>
  <c r="G41" i="52"/>
  <c r="G32" i="47"/>
  <c r="J32" i="47"/>
  <c r="E52" i="47"/>
  <c r="L52" i="47"/>
  <c r="N52" i="47"/>
  <c r="L37" i="47"/>
  <c r="I7" i="47"/>
  <c r="B7" i="47"/>
  <c r="K7" i="47"/>
  <c r="K17" i="47"/>
  <c r="J52" i="47"/>
  <c r="M52" i="47"/>
  <c r="I32" i="47"/>
  <c r="N7" i="47"/>
  <c r="G14" i="52"/>
  <c r="C7" i="47"/>
  <c r="M7" i="47"/>
  <c r="H7" i="47"/>
  <c r="G7" i="47"/>
  <c r="E7" i="47"/>
  <c r="J7" i="47"/>
  <c r="I17" i="47"/>
  <c r="C17" i="47"/>
  <c r="G37" i="47"/>
  <c r="B17" i="47"/>
  <c r="D37" i="47"/>
  <c r="N29" i="47"/>
  <c r="J29" i="47"/>
  <c r="J26" i="47"/>
  <c r="G29" i="47"/>
  <c r="J51" i="47"/>
  <c r="I26" i="47"/>
  <c r="M26" i="47"/>
  <c r="D26" i="47"/>
  <c r="H26" i="47"/>
  <c r="M51" i="47"/>
  <c r="L51" i="47"/>
  <c r="I51" i="47"/>
  <c r="H51" i="47"/>
  <c r="D51" i="47"/>
  <c r="E51" i="47"/>
  <c r="K51" i="47"/>
  <c r="N51" i="47"/>
  <c r="G51" i="47"/>
  <c r="C51" i="47"/>
  <c r="B51" i="47"/>
  <c r="E92" i="52"/>
  <c r="G92" i="52"/>
  <c r="J17" i="47"/>
  <c r="B26" i="47"/>
  <c r="M8" i="47"/>
  <c r="I27" i="47"/>
  <c r="E27" i="47"/>
  <c r="L29" i="47"/>
  <c r="K29" i="47"/>
  <c r="C29" i="47"/>
  <c r="I82" i="52"/>
  <c r="G36" i="52"/>
  <c r="D27" i="47"/>
  <c r="B29" i="47"/>
  <c r="G38" i="52"/>
  <c r="M29" i="47"/>
  <c r="I29" i="47"/>
  <c r="N27" i="47"/>
  <c r="E29" i="47"/>
  <c r="H29" i="47"/>
  <c r="E8" i="47"/>
  <c r="H8" i="47"/>
  <c r="C8" i="47"/>
  <c r="N8" i="47"/>
  <c r="D8" i="47"/>
  <c r="G15" i="52"/>
  <c r="F26" i="64"/>
  <c r="F50" i="64"/>
  <c r="G8" i="47"/>
  <c r="I8" i="47"/>
  <c r="K8" i="47"/>
  <c r="K82" i="52"/>
  <c r="J8" i="47"/>
  <c r="B8" i="47"/>
  <c r="N37" i="47"/>
  <c r="B37" i="47"/>
  <c r="M82" i="52"/>
  <c r="J16" i="47"/>
  <c r="M16" i="47"/>
  <c r="I16" i="47"/>
  <c r="E26" i="47"/>
  <c r="C26" i="47"/>
  <c r="N26" i="47"/>
  <c r="G35" i="52"/>
  <c r="K26" i="47"/>
  <c r="L26" i="47"/>
  <c r="G17" i="47"/>
  <c r="N17" i="47"/>
  <c r="D17" i="47"/>
  <c r="E17" i="47"/>
  <c r="H17" i="47"/>
  <c r="M17" i="47"/>
  <c r="G60" i="52"/>
  <c r="J37" i="47"/>
  <c r="K16" i="47"/>
  <c r="H16" i="47"/>
  <c r="B16" i="47"/>
  <c r="N16" i="47"/>
  <c r="I37" i="47"/>
  <c r="M37" i="47"/>
  <c r="K37" i="47"/>
  <c r="L16" i="47"/>
  <c r="C37" i="47"/>
  <c r="H37" i="47"/>
  <c r="E16" i="47"/>
  <c r="G16" i="47"/>
  <c r="C16" i="47"/>
  <c r="L27" i="47"/>
  <c r="G27" i="47"/>
  <c r="J27" i="47"/>
  <c r="H27" i="47"/>
  <c r="M27" i="47"/>
  <c r="K10" i="47"/>
  <c r="I10" i="47"/>
  <c r="E10" i="47"/>
  <c r="D10" i="47"/>
  <c r="M10" i="47"/>
  <c r="L10" i="47"/>
  <c r="N10" i="47"/>
  <c r="C10" i="47"/>
  <c r="J10" i="47"/>
  <c r="G17" i="52"/>
  <c r="G10" i="47"/>
  <c r="H10" i="47"/>
  <c r="B10" i="47"/>
  <c r="J82" i="52"/>
  <c r="C50" i="47"/>
  <c r="H50" i="47"/>
  <c r="B50" i="47"/>
  <c r="G50" i="47"/>
  <c r="L50" i="47"/>
  <c r="E50" i="47"/>
  <c r="G78" i="52"/>
  <c r="J50" i="47"/>
  <c r="D50" i="47"/>
  <c r="K50" i="47"/>
  <c r="M50" i="47"/>
  <c r="N50" i="47"/>
  <c r="E91" i="52"/>
  <c r="G91" i="52"/>
  <c r="I50" i="47"/>
  <c r="L82" i="52"/>
  <c r="G47" i="47"/>
  <c r="H47" i="47"/>
  <c r="K47" i="47"/>
  <c r="L47" i="47"/>
  <c r="N47" i="47"/>
  <c r="C47" i="47"/>
  <c r="M47" i="47"/>
  <c r="B47" i="47"/>
  <c r="I47" i="47"/>
  <c r="E47" i="47"/>
  <c r="J47" i="47"/>
  <c r="D47" i="47"/>
  <c r="G75" i="52"/>
  <c r="G19" i="47"/>
  <c r="L19" i="47"/>
  <c r="B19" i="47"/>
  <c r="K19" i="47"/>
  <c r="E19" i="47"/>
  <c r="I19" i="47"/>
  <c r="C19" i="47"/>
  <c r="M19" i="47"/>
  <c r="J19" i="47"/>
  <c r="N19" i="47"/>
  <c r="D19" i="47"/>
  <c r="H19" i="47"/>
  <c r="G20" i="47"/>
  <c r="L20" i="47"/>
  <c r="N20" i="47"/>
  <c r="K20" i="47"/>
  <c r="E20" i="47"/>
  <c r="I20" i="47"/>
  <c r="B20" i="47"/>
  <c r="C20" i="47"/>
  <c r="D20" i="47"/>
  <c r="M20" i="47"/>
  <c r="H20" i="47"/>
  <c r="J20" i="47"/>
  <c r="L46" i="47"/>
  <c r="K46" i="47"/>
  <c r="B46" i="47"/>
  <c r="E46" i="47"/>
  <c r="J46" i="47"/>
  <c r="C46" i="47"/>
  <c r="I46" i="47"/>
  <c r="M46" i="47"/>
  <c r="N46" i="47"/>
  <c r="D46" i="47"/>
  <c r="H46" i="47"/>
  <c r="G46" i="47"/>
  <c r="G74" i="52"/>
  <c r="E35" i="47"/>
  <c r="G71" i="52"/>
  <c r="J35" i="47"/>
  <c r="K36" i="64"/>
  <c r="K60" i="64"/>
  <c r="B35" i="47"/>
  <c r="E2" i="66"/>
  <c r="L35" i="47"/>
  <c r="M36" i="64"/>
  <c r="M60" i="64"/>
  <c r="D26" i="64"/>
  <c r="D50" i="64"/>
  <c r="G21" i="52"/>
  <c r="D12" i="63"/>
  <c r="G56" i="52"/>
  <c r="D15" i="63"/>
  <c r="J30" i="47"/>
  <c r="J25" i="47"/>
  <c r="K34" i="64"/>
  <c r="K58" i="64"/>
  <c r="M30" i="47"/>
  <c r="M25" i="47"/>
  <c r="D13" i="66"/>
  <c r="I30" i="47"/>
  <c r="I25" i="47"/>
  <c r="J34" i="64"/>
  <c r="J58" i="64"/>
  <c r="G30" i="47"/>
  <c r="G25" i="47"/>
  <c r="D7" i="66"/>
  <c r="H30" i="47"/>
  <c r="N30" i="47"/>
  <c r="N25" i="47"/>
  <c r="D14" i="66"/>
  <c r="L30" i="47"/>
  <c r="L25" i="47"/>
  <c r="M34" i="64"/>
  <c r="M58" i="64"/>
  <c r="D30" i="47"/>
  <c r="D25" i="47"/>
  <c r="D4" i="66"/>
  <c r="E30" i="47"/>
  <c r="E25" i="47"/>
  <c r="F34" i="64"/>
  <c r="F58" i="64"/>
  <c r="G39" i="52"/>
  <c r="G32" i="52"/>
  <c r="D13" i="63"/>
  <c r="K30" i="47"/>
  <c r="K25" i="47"/>
  <c r="D11" i="66"/>
  <c r="C30" i="47"/>
  <c r="C25" i="47"/>
  <c r="D3" i="66"/>
  <c r="B30" i="47"/>
  <c r="B25" i="47"/>
  <c r="D2" i="66"/>
  <c r="L6" i="47"/>
  <c r="B12" i="66"/>
  <c r="I35" i="47"/>
  <c r="E9" i="66"/>
  <c r="B6" i="47"/>
  <c r="C32" i="64"/>
  <c r="C56" i="64"/>
  <c r="D35" i="47"/>
  <c r="E4" i="66"/>
  <c r="H35" i="47"/>
  <c r="E8" i="66"/>
  <c r="N35" i="47"/>
  <c r="E14" i="66"/>
  <c r="G35" i="47"/>
  <c r="H36" i="64"/>
  <c r="H60" i="64"/>
  <c r="M35" i="47"/>
  <c r="N36" i="64"/>
  <c r="N60" i="64"/>
  <c r="C35" i="47"/>
  <c r="E3" i="66"/>
  <c r="E6" i="66"/>
  <c r="K35" i="47"/>
  <c r="L36" i="64"/>
  <c r="L60" i="64"/>
  <c r="E6" i="47"/>
  <c r="B5" i="66"/>
  <c r="J6" i="47"/>
  <c r="B10" i="66"/>
  <c r="I6" i="47"/>
  <c r="J32" i="64"/>
  <c r="J56" i="64"/>
  <c r="E26" i="64"/>
  <c r="E50" i="64"/>
  <c r="C6" i="66"/>
  <c r="L15" i="47"/>
  <c r="M33" i="64"/>
  <c r="M57" i="64"/>
  <c r="G50" i="64"/>
  <c r="M6" i="47"/>
  <c r="B13" i="66"/>
  <c r="C6" i="47"/>
  <c r="B3" i="66"/>
  <c r="N6" i="47"/>
  <c r="O32" i="64"/>
  <c r="O56" i="64"/>
  <c r="D6" i="47"/>
  <c r="B4" i="66"/>
  <c r="G90" i="52"/>
  <c r="D23" i="63"/>
  <c r="C40" i="64"/>
  <c r="C66" i="64"/>
  <c r="E12" i="66"/>
  <c r="H45" i="47"/>
  <c r="F8" i="66"/>
  <c r="B6" i="66"/>
  <c r="F6" i="66"/>
  <c r="D15" i="47"/>
  <c r="C4" i="66"/>
  <c r="G6" i="47"/>
  <c r="H32" i="64"/>
  <c r="H56" i="64"/>
  <c r="K15" i="47"/>
  <c r="L33" i="64"/>
  <c r="L57" i="64"/>
  <c r="H15" i="47"/>
  <c r="I33" i="64"/>
  <c r="I57" i="64"/>
  <c r="G12" i="52"/>
  <c r="D11" i="63"/>
  <c r="H25" i="47"/>
  <c r="D8" i="66"/>
  <c r="M45" i="47"/>
  <c r="F13" i="66"/>
  <c r="D45" i="47"/>
  <c r="F4" i="66"/>
  <c r="G45" i="47"/>
  <c r="H37" i="64"/>
  <c r="H61" i="64"/>
  <c r="L45" i="47"/>
  <c r="M37" i="64"/>
  <c r="M61" i="64"/>
  <c r="C45" i="47"/>
  <c r="K45" i="47"/>
  <c r="L37" i="64"/>
  <c r="L61" i="64"/>
  <c r="D16" i="63"/>
  <c r="N45" i="47"/>
  <c r="O37" i="64"/>
  <c r="O61" i="64"/>
  <c r="J45" i="47"/>
  <c r="K37" i="64"/>
  <c r="K61" i="64"/>
  <c r="C15" i="47"/>
  <c r="E15" i="47"/>
  <c r="F33" i="64"/>
  <c r="F57" i="64"/>
  <c r="G15" i="47"/>
  <c r="H33" i="64"/>
  <c r="H57" i="64"/>
  <c r="E45" i="47"/>
  <c r="F37" i="64"/>
  <c r="F61" i="64"/>
  <c r="I45" i="47"/>
  <c r="F9" i="66"/>
  <c r="B45" i="47"/>
  <c r="F2" i="66"/>
  <c r="H6" i="47"/>
  <c r="B8" i="66"/>
  <c r="K6" i="47"/>
  <c r="B11" i="66"/>
  <c r="M15" i="47"/>
  <c r="N33" i="64"/>
  <c r="N57" i="64"/>
  <c r="N15" i="47"/>
  <c r="C14" i="66"/>
  <c r="I15" i="47"/>
  <c r="J33" i="64"/>
  <c r="J57" i="64"/>
  <c r="J15" i="47"/>
  <c r="K33" i="64"/>
  <c r="K57" i="64"/>
  <c r="B15" i="47"/>
  <c r="C2" i="66"/>
  <c r="E5" i="66"/>
  <c r="F36" i="64"/>
  <c r="F60" i="64"/>
  <c r="D33" i="64"/>
  <c r="D57" i="64"/>
  <c r="M32" i="64"/>
  <c r="M56" i="64"/>
  <c r="E10" i="66"/>
  <c r="B2" i="66"/>
  <c r="D37" i="64"/>
  <c r="D61" i="64"/>
  <c r="J36" i="64"/>
  <c r="J60" i="64"/>
  <c r="E11" i="66"/>
  <c r="E7" i="66"/>
  <c r="C36" i="64"/>
  <c r="C60" i="64"/>
  <c r="H34" i="64"/>
  <c r="H58" i="64"/>
  <c r="D9" i="66"/>
  <c r="C34" i="64"/>
  <c r="C58" i="64"/>
  <c r="I36" i="64"/>
  <c r="I60" i="64"/>
  <c r="F32" i="64"/>
  <c r="F56" i="64"/>
  <c r="O36" i="64"/>
  <c r="O60" i="64"/>
  <c r="C11" i="66"/>
  <c r="D36" i="64"/>
  <c r="D60" i="64"/>
  <c r="D5" i="66"/>
  <c r="E13" i="66"/>
  <c r="E36" i="64"/>
  <c r="E60" i="64"/>
  <c r="E33" i="64"/>
  <c r="E57" i="64"/>
  <c r="D22" i="65"/>
  <c r="F22" i="65"/>
  <c r="G22" i="65"/>
  <c r="D10" i="66"/>
  <c r="N32" i="64"/>
  <c r="N56" i="64"/>
  <c r="K32" i="64"/>
  <c r="K56" i="64"/>
  <c r="G57" i="64"/>
  <c r="D32" i="64"/>
  <c r="D56" i="64"/>
  <c r="C5" i="66"/>
  <c r="I37" i="64"/>
  <c r="I61" i="64"/>
  <c r="N34" i="64"/>
  <c r="N58" i="64"/>
  <c r="B9" i="66"/>
  <c r="C12" i="66"/>
  <c r="C8" i="66"/>
  <c r="B14" i="66"/>
  <c r="E32" i="64"/>
  <c r="E56" i="64"/>
  <c r="G58" i="64"/>
  <c r="G60" i="64"/>
  <c r="G61" i="64"/>
  <c r="B7" i="66"/>
  <c r="C13" i="66"/>
  <c r="E34" i="64"/>
  <c r="E58" i="64"/>
  <c r="C3" i="66"/>
  <c r="D34" i="64"/>
  <c r="D58" i="64"/>
  <c r="C9" i="66"/>
  <c r="I32" i="64"/>
  <c r="I56" i="64"/>
  <c r="D12" i="66"/>
  <c r="C37" i="64"/>
  <c r="C61" i="64"/>
  <c r="O34" i="64"/>
  <c r="O58" i="64"/>
  <c r="E22" i="65"/>
  <c r="J37" i="64"/>
  <c r="J61" i="64"/>
  <c r="D6" i="66"/>
  <c r="F12" i="66"/>
  <c r="I34" i="64"/>
  <c r="I58" i="64"/>
  <c r="F7" i="66"/>
  <c r="E37" i="64"/>
  <c r="E61" i="64"/>
  <c r="D18" i="63"/>
  <c r="N37" i="64"/>
  <c r="N61" i="64"/>
  <c r="F14" i="66"/>
  <c r="D25" i="65"/>
  <c r="F25" i="65"/>
  <c r="G25" i="65"/>
  <c r="F11" i="66"/>
  <c r="F3" i="66"/>
  <c r="L34" i="64"/>
  <c r="L58" i="64"/>
  <c r="F10" i="66"/>
  <c r="F5" i="66"/>
  <c r="L32" i="64"/>
  <c r="L56" i="64"/>
  <c r="C10" i="66"/>
  <c r="O33" i="64"/>
  <c r="O57" i="64"/>
  <c r="C33" i="64"/>
  <c r="C57" i="64"/>
  <c r="C7" i="66"/>
  <c r="D21" i="65"/>
  <c r="F21" i="65"/>
  <c r="G21" i="65"/>
  <c r="E21" i="65"/>
  <c r="E24" i="65"/>
  <c r="D24" i="65"/>
  <c r="F24" i="65"/>
  <c r="G24" i="65"/>
  <c r="E20" i="65"/>
  <c r="D20" i="65"/>
  <c r="F20" i="65"/>
  <c r="G20" i="65"/>
  <c r="E25" i="65"/>
</calcChain>
</file>

<file path=xl/comments1.xml><?xml version="1.0" encoding="utf-8"?>
<comments xmlns="http://schemas.openxmlformats.org/spreadsheetml/2006/main">
  <authors>
    <author>SARAH HUGO</author>
    <author>Francine Dove</author>
  </authors>
  <commentList>
    <comment ref="V2" authorId="0">
      <text>
        <r>
          <rPr>
            <b/>
            <sz val="9"/>
            <color rgb="FF000000"/>
            <rFont val="Tahoma"/>
            <family val="2"/>
          </rPr>
          <t>SARAH HUGO:</t>
        </r>
        <r>
          <rPr>
            <sz val="9"/>
            <color rgb="FF000000"/>
            <rFont val="Tahoma"/>
            <family val="2"/>
          </rPr>
          <t xml:space="preserve">
</t>
        </r>
        <r>
          <rPr>
            <sz val="9"/>
            <color rgb="FF000000"/>
            <rFont val="Tahoma"/>
            <family val="2"/>
          </rPr>
          <t>verify information</t>
        </r>
      </text>
    </comment>
    <comment ref="Y2" authorId="0">
      <text>
        <r>
          <rPr>
            <b/>
            <sz val="9"/>
            <color rgb="FF000000"/>
            <rFont val="Tahoma"/>
            <family val="2"/>
          </rPr>
          <t>SARAH HUGO:</t>
        </r>
        <r>
          <rPr>
            <sz val="9"/>
            <color rgb="FF000000"/>
            <rFont val="Tahoma"/>
            <family val="2"/>
          </rPr>
          <t xml:space="preserve">
Need to verify this data as some of it may be inaccurate due to datasets. Phase 1 of Handbook. Check: ttp://www.riscura.com/brightafrica2017/africas-institutional-investors/africa-pension-fund-assets/
</t>
        </r>
        <r>
          <rPr>
            <b/>
            <sz val="9"/>
            <color rgb="FF000000"/>
            <rFont val="Tahoma"/>
            <family val="2"/>
          </rPr>
          <t xml:space="preserve">FRAN:
</t>
        </r>
        <r>
          <rPr>
            <sz val="9"/>
            <color rgb="FF000000"/>
            <rFont val="Tahoma"/>
            <family val="2"/>
          </rPr>
          <t xml:space="preserve">Total investment of providers of funded and private pension arrangements, in USD million
OECD is the most recent 
(2016) and most complete data set i have found
Where country amount is missing data set does not cover it 
</t>
        </r>
      </text>
    </comment>
    <comment ref="AH2" authorId="1">
      <text>
        <r>
          <rPr>
            <b/>
            <sz val="10"/>
            <color rgb="FF000000"/>
            <rFont val="Tahoma"/>
            <family val="2"/>
          </rPr>
          <t>Francine Dove:</t>
        </r>
        <r>
          <rPr>
            <sz val="10"/>
            <color rgb="FF000000"/>
            <rFont val="Tahoma"/>
            <family val="2"/>
          </rPr>
          <t xml:space="preserve">
</t>
        </r>
        <r>
          <rPr>
            <sz val="10"/>
            <color rgb="FF000000"/>
            <rFont val="Tahoma"/>
            <family val="2"/>
          </rPr>
          <t>https://theconversation.com/africas-ticking-time-bomb-35-billion-worth-of-eurobond-debt-59404</t>
        </r>
      </text>
    </comment>
    <comment ref="AC5" authorId="1">
      <text>
        <r>
          <rPr>
            <b/>
            <sz val="10"/>
            <color rgb="FF000000"/>
            <rFont val="Tahoma"/>
            <family val="2"/>
          </rPr>
          <t>Francine Dove:</t>
        </r>
        <r>
          <rPr>
            <sz val="10"/>
            <color rgb="FF000000"/>
            <rFont val="Tahoma"/>
            <family val="2"/>
          </rPr>
          <t xml:space="preserve">
</t>
        </r>
        <r>
          <rPr>
            <sz val="10"/>
            <color rgb="FF000000"/>
            <rFont val="Tahoma"/>
            <family val="2"/>
          </rPr>
          <t>https://www.moodys.com/sites/products/DefaultResearch/2005600000424061.pdf</t>
        </r>
      </text>
    </comment>
    <comment ref="A15" authorId="0">
      <text>
        <r>
          <rPr>
            <b/>
            <sz val="9"/>
            <color indexed="81"/>
            <rFont val="Tahoma"/>
            <family val="2"/>
          </rPr>
          <t>SARAH HUGO:</t>
        </r>
        <r>
          <rPr>
            <sz val="9"/>
            <color indexed="81"/>
            <rFont val="Tahoma"/>
            <family val="2"/>
          </rPr>
          <t xml:space="preserve">
https://www.export.gov/article?id=Congo-Democratic-Republic-Financial-Sector</t>
        </r>
      </text>
    </comment>
    <comment ref="E15" authorId="0">
      <text>
        <r>
          <rPr>
            <b/>
            <sz val="9"/>
            <color rgb="FF000000"/>
            <rFont val="Tahoma"/>
            <family val="2"/>
          </rPr>
          <t>SARAH HUGO:</t>
        </r>
        <r>
          <rPr>
            <sz val="9"/>
            <color rgb="FF000000"/>
            <rFont val="Tahoma"/>
            <family val="2"/>
          </rPr>
          <t xml:space="preserve">
</t>
        </r>
        <r>
          <rPr>
            <sz val="9"/>
            <color rgb="FF000000"/>
            <rFont val="Tahoma"/>
            <family val="2"/>
          </rPr>
          <t>https://www.focus-economics.com/countries/dr-congo 2017</t>
        </r>
      </text>
    </comment>
    <comment ref="AC15" authorId="1">
      <text>
        <r>
          <rPr>
            <b/>
            <sz val="10"/>
            <color rgb="FF000000"/>
            <rFont val="Tahoma"/>
            <family val="2"/>
          </rPr>
          <t>Francine Dove:</t>
        </r>
        <r>
          <rPr>
            <sz val="10"/>
            <color rgb="FF000000"/>
            <rFont val="Tahoma"/>
            <family val="2"/>
          </rPr>
          <t xml:space="preserve">
</t>
        </r>
        <r>
          <rPr>
            <sz val="10"/>
            <color rgb="FF000000"/>
            <rFont val="Tahoma"/>
            <family val="2"/>
          </rPr>
          <t xml:space="preserve">https://www.moodys.com/research/Moodys-changes-the-Democratic-Republic-of-the-Congos-outlook-to--PR_375934
</t>
        </r>
      </text>
    </comment>
    <comment ref="S22" authorId="0">
      <text>
        <r>
          <rPr>
            <b/>
            <sz val="9"/>
            <color indexed="81"/>
            <rFont val="Tahoma"/>
            <family val="2"/>
          </rPr>
          <t>SARAH HUGO:</t>
        </r>
        <r>
          <rPr>
            <sz val="9"/>
            <color indexed="81"/>
            <rFont val="Tahoma"/>
            <family val="2"/>
          </rPr>
          <t xml:space="preserve">
http://capitalethiopia.com/2018/10/01/development-bank-non-performing-loans-40/</t>
        </r>
      </text>
    </comment>
    <comment ref="AC22" authorId="1">
      <text>
        <r>
          <rPr>
            <b/>
            <sz val="10"/>
            <color rgb="FF000000"/>
            <rFont val="Tahoma"/>
            <family val="2"/>
          </rPr>
          <t>Francine Dove:</t>
        </r>
        <r>
          <rPr>
            <sz val="10"/>
            <color rgb="FF000000"/>
            <rFont val="Tahoma"/>
            <family val="2"/>
          </rPr>
          <t xml:space="preserve">
</t>
        </r>
        <r>
          <rPr>
            <sz val="10"/>
            <color rgb="FF000000"/>
            <rFont val="Tahoma"/>
            <family val="2"/>
          </rPr>
          <t>https://www.moodys.com/research/Moodys-affirms-Ethiopias-B1-rating-maintains-stable-outlook--PR_379333</t>
        </r>
      </text>
    </comment>
    <comment ref="W25" authorId="0">
      <text>
        <r>
          <rPr>
            <b/>
            <sz val="9"/>
            <color rgb="FF000000"/>
            <rFont val="Tahoma"/>
            <family val="2"/>
          </rPr>
          <t>SARAH HUGO:</t>
        </r>
        <r>
          <rPr>
            <sz val="9"/>
            <color rgb="FF000000"/>
            <rFont val="Tahoma"/>
            <family val="2"/>
          </rPr>
          <t xml:space="preserve">
</t>
        </r>
        <r>
          <rPr>
            <sz val="9"/>
            <color rgb="FF000000"/>
            <rFont val="Tahoma"/>
            <family val="2"/>
          </rPr>
          <t>No corporate international bonds</t>
        </r>
      </text>
    </comment>
    <comment ref="AC25" authorId="0">
      <text>
        <r>
          <rPr>
            <b/>
            <sz val="9"/>
            <color rgb="FF000000"/>
            <rFont val="Tahoma"/>
            <family val="2"/>
          </rPr>
          <t>SARAH HUGO:</t>
        </r>
        <r>
          <rPr>
            <sz val="9"/>
            <color rgb="FF000000"/>
            <rFont val="Tahoma"/>
            <family val="2"/>
          </rPr>
          <t xml:space="preserve">
</t>
        </r>
        <r>
          <rPr>
            <sz val="9"/>
            <color rgb="FF000000"/>
            <rFont val="Tahoma"/>
            <family val="2"/>
          </rPr>
          <t xml:space="preserve">[2] Bonds: With the exception of South Africa, Ghana has leaned on the international markets the most heavily. It has raised $4.5 billion (Sh458 billion) of debt since it reopened the African bond market in 2007. But then things went bad. It issued a 10-year $750 million (Sh7.6 billion) bond that was maturing in 2017. Grappling with plunging commodity prices, Ghana approached the IMF for assistance in April 2015. The IMF provided a three-year emergency fund up to April 2018, although Ghana is negotiating for a December extension.
</t>
        </r>
        <r>
          <rPr>
            <sz val="9"/>
            <color rgb="FF000000"/>
            <rFont val="Tahoma"/>
            <family val="2"/>
          </rPr>
          <t xml:space="preserve">Read more at: https://www.standardmedia.co.ke/business/article/2001270814/15-countries-trapped-in-debt
</t>
        </r>
      </text>
    </comment>
    <comment ref="J28" authorId="0">
      <text>
        <r>
          <rPr>
            <b/>
            <sz val="9"/>
            <color rgb="FF000000"/>
            <rFont val="Tahoma"/>
            <family val="2"/>
          </rPr>
          <t>SARAH HUGO:</t>
        </r>
        <r>
          <rPr>
            <sz val="9"/>
            <color rgb="FF000000"/>
            <rFont val="Tahoma"/>
            <family val="2"/>
          </rPr>
          <t xml:space="preserve">
</t>
        </r>
        <r>
          <rPr>
            <sz val="9"/>
            <color rgb="FF000000"/>
            <rFont val="Tahoma"/>
            <family val="2"/>
          </rPr>
          <t>https://fred.stlouisfed.org/series/DDSI07KEA156NWDB</t>
        </r>
      </text>
    </comment>
    <comment ref="W28" authorId="0">
      <text>
        <r>
          <rPr>
            <b/>
            <sz val="9"/>
            <color rgb="FF000000"/>
            <rFont val="Tahoma"/>
            <family val="2"/>
          </rPr>
          <t>SARAH HUGO:</t>
        </r>
        <r>
          <rPr>
            <sz val="9"/>
            <color rgb="FF000000"/>
            <rFont val="Tahoma"/>
            <family val="2"/>
          </rPr>
          <t xml:space="preserve">
</t>
        </r>
        <r>
          <rPr>
            <sz val="9"/>
            <color rgb="FF000000"/>
            <rFont val="Tahoma"/>
            <family val="2"/>
          </rPr>
          <t>Corporate international bonds</t>
        </r>
      </text>
    </comment>
    <comment ref="AC28" authorId="1">
      <text>
        <r>
          <rPr>
            <b/>
            <sz val="10"/>
            <color rgb="FF000000"/>
            <rFont val="Tahoma"/>
            <family val="2"/>
          </rPr>
          <t>Francine Dove:</t>
        </r>
        <r>
          <rPr>
            <sz val="10"/>
            <color rgb="FF000000"/>
            <rFont val="Tahoma"/>
            <family val="2"/>
          </rPr>
          <t xml:space="preserve">
</t>
        </r>
        <r>
          <rPr>
            <sz val="10"/>
            <color rgb="FF000000"/>
            <rFont val="Tahoma"/>
            <family val="2"/>
          </rPr>
          <t>https://www.moodys.com/research/Moodys-affirms-Ghanas-B3-rating-maintains-stable-outlook--PR_379386</t>
        </r>
      </text>
    </comment>
    <comment ref="K34" authorId="0">
      <text>
        <r>
          <rPr>
            <b/>
            <sz val="9"/>
            <color indexed="81"/>
            <rFont val="Tahoma"/>
            <family val="2"/>
          </rPr>
          <t>SARAH HUGO:</t>
        </r>
        <r>
          <rPr>
            <sz val="9"/>
            <color indexed="81"/>
            <rFont val="Tahoma"/>
            <family val="2"/>
          </rPr>
          <t xml:space="preserve">
https://countryeconomy.com/national-debt/mali 2016
</t>
        </r>
      </text>
    </comment>
    <comment ref="L34" authorId="0">
      <text>
        <r>
          <rPr>
            <b/>
            <sz val="9"/>
            <color indexed="81"/>
            <rFont val="Tahoma"/>
            <family val="2"/>
          </rPr>
          <t>SARAH HUGO:</t>
        </r>
        <r>
          <rPr>
            <sz val="9"/>
            <color indexed="81"/>
            <rFont val="Tahoma"/>
            <family val="2"/>
          </rPr>
          <t xml:space="preserve">
https://countryeconomy.com/ratings/mali  B- (2004)</t>
        </r>
      </text>
    </comment>
    <comment ref="J38" authorId="0">
      <text>
        <r>
          <rPr>
            <b/>
            <sz val="9"/>
            <color rgb="FF000000"/>
            <rFont val="Tahoma"/>
            <family val="2"/>
          </rPr>
          <t>SARAH HUGO:</t>
        </r>
        <r>
          <rPr>
            <sz val="9"/>
            <color rgb="FF000000"/>
            <rFont val="Tahoma"/>
            <family val="2"/>
          </rPr>
          <t xml:space="preserve">
</t>
        </r>
        <r>
          <rPr>
            <sz val="9"/>
            <color rgb="FF000000"/>
            <rFont val="Tahoma"/>
            <family val="2"/>
          </rPr>
          <t>2013 Fred</t>
        </r>
      </text>
    </comment>
    <comment ref="S38" authorId="0">
      <text>
        <r>
          <rPr>
            <b/>
            <sz val="9"/>
            <color rgb="FF000000"/>
            <rFont val="Tahoma"/>
            <family val="2"/>
          </rPr>
          <t>SARAH HUGO:</t>
        </r>
        <r>
          <rPr>
            <sz val="9"/>
            <color rgb="FF000000"/>
            <rFont val="Tahoma"/>
            <family val="2"/>
          </rPr>
          <t xml:space="preserve">
</t>
        </r>
        <r>
          <rPr>
            <sz val="9"/>
            <color rgb="FF000000"/>
            <rFont val="Tahoma"/>
            <family val="2"/>
          </rPr>
          <t>https://www.ceicdata.com/en/indicator/morocco/non-performing-loans-ratio</t>
        </r>
      </text>
    </comment>
    <comment ref="AC38" authorId="1">
      <text>
        <r>
          <rPr>
            <b/>
            <sz val="10"/>
            <color rgb="FF000000"/>
            <rFont val="Tahoma"/>
            <family val="2"/>
          </rPr>
          <t>Francine Dove:</t>
        </r>
        <r>
          <rPr>
            <sz val="10"/>
            <color rgb="FF000000"/>
            <rFont val="Tahoma"/>
            <family val="2"/>
          </rPr>
          <t xml:space="preserve">
</t>
        </r>
        <r>
          <rPr>
            <sz val="10"/>
            <color rgb="FF000000"/>
            <rFont val="Tahoma"/>
            <family val="2"/>
          </rPr>
          <t>https://www.moodys.com/research/Moodys-changes-outlook-on-the-Government-of-Moroccos-Ba1-rating--PR_362349</t>
        </r>
      </text>
    </comment>
    <comment ref="AC39" authorId="1">
      <text>
        <r>
          <rPr>
            <b/>
            <sz val="10"/>
            <color rgb="FF000000"/>
            <rFont val="Tahoma"/>
            <family val="2"/>
          </rPr>
          <t>Francine Dove:</t>
        </r>
        <r>
          <rPr>
            <sz val="10"/>
            <color rgb="FF000000"/>
            <rFont val="Tahoma"/>
            <family val="2"/>
          </rPr>
          <t xml:space="preserve">
</t>
        </r>
        <r>
          <rPr>
            <sz val="10"/>
            <color rgb="FF000000"/>
            <rFont val="Tahoma"/>
            <family val="2"/>
          </rPr>
          <t xml:space="preserve">https://www.moodys.com/research/Moodys-Downgrades-Namibias-rating-to-Ba1-maintains-negative-outlook--PR_370993
</t>
        </r>
      </text>
    </comment>
    <comment ref="AC41" authorId="1">
      <text>
        <r>
          <rPr>
            <b/>
            <sz val="10"/>
            <color rgb="FF000000"/>
            <rFont val="Tahoma"/>
            <family val="2"/>
          </rPr>
          <t>Francine Dove:</t>
        </r>
        <r>
          <rPr>
            <sz val="10"/>
            <color rgb="FF000000"/>
            <rFont val="Tahoma"/>
            <family val="2"/>
          </rPr>
          <t xml:space="preserve">
</t>
        </r>
        <r>
          <rPr>
            <sz val="10"/>
            <color rgb="FF000000"/>
            <rFont val="Tahoma"/>
            <family val="2"/>
          </rPr>
          <t>https://www.moodys.com/research/Moodys-downgrades-Nigerias-sovereign-issuer-rating-to-B2-with-a--PR_374801</t>
        </r>
      </text>
    </comment>
    <comment ref="AC42" authorId="1">
      <text>
        <r>
          <rPr>
            <b/>
            <sz val="10"/>
            <color rgb="FF000000"/>
            <rFont val="Tahoma"/>
            <family val="2"/>
          </rPr>
          <t>Francine Dove:</t>
        </r>
        <r>
          <rPr>
            <sz val="10"/>
            <color rgb="FF000000"/>
            <rFont val="Tahoma"/>
            <family val="2"/>
          </rPr>
          <t xml:space="preserve">
</t>
        </r>
        <r>
          <rPr>
            <sz val="10"/>
            <color rgb="FF000000"/>
            <rFont val="Tahoma"/>
            <family val="2"/>
          </rPr>
          <t>https://www.moodys.com/research/Moodys-affirms-Rwandas-B2-rating-maintains-stable-outlook--PR_384114</t>
        </r>
      </text>
    </comment>
    <comment ref="J43" authorId="0">
      <text>
        <r>
          <rPr>
            <b/>
            <sz val="9"/>
            <color rgb="FF000000"/>
            <rFont val="Tahoma"/>
            <family val="2"/>
          </rPr>
          <t>SARAH HUGO:</t>
        </r>
        <r>
          <rPr>
            <sz val="9"/>
            <color rgb="FF000000"/>
            <rFont val="Tahoma"/>
            <family val="2"/>
          </rPr>
          <t xml:space="preserve">
</t>
        </r>
        <r>
          <rPr>
            <sz val="9"/>
            <color rgb="FF000000"/>
            <rFont val="Tahoma"/>
            <family val="2"/>
          </rPr>
          <t>2014 https://fred.stlouisfed.org/series/DDSI07SNA156NWDB</t>
        </r>
      </text>
    </comment>
    <comment ref="S43" authorId="0">
      <text>
        <r>
          <rPr>
            <b/>
            <sz val="9"/>
            <color indexed="81"/>
            <rFont val="Tahoma"/>
            <family val="2"/>
          </rPr>
          <t>SARAH HUGO:</t>
        </r>
        <r>
          <rPr>
            <sz val="9"/>
            <color indexed="81"/>
            <rFont val="Tahoma"/>
            <family val="2"/>
          </rPr>
          <t xml:space="preserve">
SENEGAL
FIFTH REVIEW UNDER THE POLICY SUPPORT
INSTRUMENT AND REQUEST FOR MODIFICATION OF
ASSESSMENT CRITERION—PRESS RELEASE; STAFF
REPORT, Jan 2018. IMF</t>
        </r>
      </text>
    </comment>
    <comment ref="AC43" authorId="1">
      <text>
        <r>
          <rPr>
            <b/>
            <sz val="10"/>
            <color rgb="FF000000"/>
            <rFont val="Tahoma"/>
            <family val="2"/>
          </rPr>
          <t>Francine Dove:</t>
        </r>
        <r>
          <rPr>
            <sz val="10"/>
            <color rgb="FF000000"/>
            <rFont val="Tahoma"/>
            <family val="2"/>
          </rPr>
          <t xml:space="preserve">
</t>
        </r>
        <r>
          <rPr>
            <sz val="10"/>
            <color rgb="FF000000"/>
            <rFont val="Tahoma"/>
            <family val="2"/>
          </rPr>
          <t xml:space="preserve">https://www.moodys.com/research/Moodys-affirms-Senegals-B1-ratings-maintains-positive-outlook--PR_349551
</t>
        </r>
      </text>
    </comment>
    <comment ref="L45" authorId="0">
      <text>
        <r>
          <rPr>
            <b/>
            <sz val="9"/>
            <color indexed="81"/>
            <rFont val="Tahoma"/>
            <family val="2"/>
          </rPr>
          <t>SARAH HUGO:</t>
        </r>
        <r>
          <rPr>
            <sz val="9"/>
            <color indexed="81"/>
            <rFont val="Tahoma"/>
            <family val="2"/>
          </rPr>
          <t xml:space="preserve">
CCC http://country.eiu.com/article.aspx?articleid=1776200561&amp;Country=Sierra%20Leone&amp;topic=Risk&amp;subtopic=Credit+risk&amp;subsubtopic=Overview 2017</t>
        </r>
      </text>
    </comment>
    <comment ref="AC47" authorId="1">
      <text>
        <r>
          <rPr>
            <b/>
            <sz val="10"/>
            <color rgb="FF000000"/>
            <rFont val="Tahoma"/>
            <family val="2"/>
          </rPr>
          <t>Francine Dove:</t>
        </r>
        <r>
          <rPr>
            <sz val="10"/>
            <color rgb="FF000000"/>
            <rFont val="Tahoma"/>
            <family val="2"/>
          </rPr>
          <t xml:space="preserve">
</t>
        </r>
        <r>
          <rPr>
            <sz val="10"/>
            <color rgb="FF000000"/>
            <rFont val="Tahoma"/>
            <family val="2"/>
          </rPr>
          <t>https://www.moodys.com/research/Moodys-confirms-South-Africas-Baa3-rating-and-changes-the-outlook--PR_381164</t>
        </r>
      </text>
    </comment>
    <comment ref="L51" authorId="0">
      <text>
        <r>
          <rPr>
            <b/>
            <sz val="9"/>
            <color indexed="81"/>
            <rFont val="Tahoma"/>
            <family val="2"/>
          </rPr>
          <t>SARAH HUGO:</t>
        </r>
        <r>
          <rPr>
            <sz val="9"/>
            <color indexed="81"/>
            <rFont val="Tahoma"/>
            <family val="2"/>
          </rPr>
          <t xml:space="preserve">
estimate on B1 Trading economics (first rating this year)</t>
        </r>
      </text>
    </comment>
    <comment ref="AC51" authorId="0">
      <text>
        <r>
          <rPr>
            <b/>
            <sz val="9"/>
            <color rgb="FF000000"/>
            <rFont val="Tahoma"/>
            <family val="2"/>
          </rPr>
          <t>SARAH HUGO:</t>
        </r>
        <r>
          <rPr>
            <sz val="9"/>
            <color rgb="FF000000"/>
            <rFont val="Tahoma"/>
            <family val="2"/>
          </rPr>
          <t xml:space="preserve">
</t>
        </r>
        <r>
          <rPr>
            <sz val="9"/>
            <color rgb="FF000000"/>
            <rFont val="Tahoma"/>
            <family val="2"/>
          </rPr>
          <t xml:space="preserve">https://www.ippmedia.com/en/business/eurobond-sparks-fear-debt-crisis
</t>
        </r>
        <r>
          <rPr>
            <sz val="9"/>
            <color rgb="FF000000"/>
            <rFont val="Tahoma"/>
            <family val="2"/>
          </rPr>
          <t xml:space="preserve">
</t>
        </r>
        <r>
          <rPr>
            <sz val="9"/>
            <color rgb="FF000000"/>
            <rFont val="Tahoma"/>
            <family val="2"/>
          </rPr>
          <t xml:space="preserve">
</t>
        </r>
        <r>
          <rPr>
            <b/>
            <sz val="9"/>
            <color rgb="FF000000"/>
            <rFont val="Tahoma"/>
            <family val="2"/>
          </rPr>
          <t>FRAN:</t>
        </r>
        <r>
          <rPr>
            <sz val="9"/>
            <color rgb="FF000000"/>
            <rFont val="Tahoma"/>
            <family val="2"/>
          </rPr>
          <t xml:space="preserve">
</t>
        </r>
        <r>
          <rPr>
            <sz val="9"/>
            <color rgb="FF000000"/>
            <rFont val="Tahoma"/>
            <family val="2"/>
          </rPr>
          <t>https://www.moodys.com/research/Moodys-assigns-first-time-B1-issuer-rating-to-the-Government--PR_380051</t>
        </r>
      </text>
    </comment>
    <comment ref="AC52" authorId="1">
      <text>
        <r>
          <rPr>
            <b/>
            <sz val="10"/>
            <color rgb="FF000000"/>
            <rFont val="Tahoma"/>
            <family val="2"/>
          </rPr>
          <t>Francine Dove:</t>
        </r>
        <r>
          <rPr>
            <sz val="10"/>
            <color rgb="FF000000"/>
            <rFont val="Tahoma"/>
            <family val="2"/>
          </rPr>
          <t xml:space="preserve">
</t>
        </r>
        <r>
          <rPr>
            <sz val="10"/>
            <color rgb="FF000000"/>
            <rFont val="Tahoma"/>
            <family val="2"/>
          </rPr>
          <t>https://www.moodys.com/research/Moodys-downgrades-54-UK-sub-sovereign-issuers-and-changes-outlook--PR_372870</t>
        </r>
      </text>
    </comment>
  </commentList>
</comments>
</file>

<file path=xl/comments2.xml><?xml version="1.0" encoding="utf-8"?>
<comments xmlns="http://schemas.openxmlformats.org/spreadsheetml/2006/main">
  <authors>
    <author>SARAH HUGO</author>
  </authors>
  <commentList>
    <comment ref="C86" authorId="0">
      <text>
        <r>
          <rPr>
            <b/>
            <sz val="9"/>
            <color indexed="81"/>
            <rFont val="Tahoma"/>
            <family val="2"/>
          </rPr>
          <t>SARAH HUGO:</t>
        </r>
        <r>
          <rPr>
            <sz val="9"/>
            <color indexed="81"/>
            <rFont val="Tahoma"/>
            <family val="2"/>
          </rPr>
          <t xml:space="preserve">
review</t>
        </r>
      </text>
    </comment>
  </commentList>
</comments>
</file>

<file path=xl/sharedStrings.xml><?xml version="1.0" encoding="utf-8"?>
<sst xmlns="http://schemas.openxmlformats.org/spreadsheetml/2006/main" count="2358" uniqueCount="1071">
  <si>
    <t>Instructions</t>
  </si>
  <si>
    <t>Review 'Index Composition'</t>
  </si>
  <si>
    <t>Change the country in DIRI WORKBOOK e.g. "Nigeria"</t>
  </si>
  <si>
    <t>DIRI WORKBOOK - the user should check each indicator for each of the sub-indexes. Indicators are proxies combined to represent each sub-index.</t>
  </si>
  <si>
    <t>The investment vehicle matrix at the bottom of 'DIRI_IC" assigns specific weights to indicators for each investment vehicle to give a more accurate  representation of the specific requirements for each vehicle. Filters are also applied to ensure that a country is large enough and has the appropriate track record to consider certain vehicles. </t>
  </si>
  <si>
    <t>- Scores that are highlighted in red are of critical importance for that vehicle, orange - medium importance and blue are only of marginal interest.</t>
  </si>
  <si>
    <t>DIRI USER INPUTS</t>
  </si>
  <si>
    <t>The mechanics of the model require the user to input a few items of data manually. Notes are provided to guide the user's input.</t>
  </si>
  <si>
    <t>The user should input where fields are yellow.</t>
  </si>
  <si>
    <t>Notes</t>
  </si>
  <si>
    <t>FTR4</t>
  </si>
  <si>
    <t>Government default on bonds / overstretched</t>
  </si>
  <si>
    <t>No</t>
  </si>
  <si>
    <t>US LIBOR - 1 month</t>
  </si>
  <si>
    <t xml:space="preserve">Coupon on Eurobond USD (%) 2018 </t>
  </si>
  <si>
    <t>Visit www.cbonds.com website e.g. http://cbonds.com/countries/Senegal-bond. Take the average on USD bonds.</t>
  </si>
  <si>
    <t>Coupon on domestic bond (%)</t>
  </si>
  <si>
    <t>Visit www.cbonds.com website e.g. http://cbonds.com/countries/Senegal-bond. Take the average coupon on local currency bonds.</t>
  </si>
  <si>
    <t>Diaspora Engagement</t>
  </si>
  <si>
    <t>DIW4</t>
  </si>
  <si>
    <t>Government investment in diaspora (events, scholarships, dedicated programs, etc.) outside country (US$)</t>
  </si>
  <si>
    <t>Relatively high</t>
  </si>
  <si>
    <t>DIW3</t>
  </si>
  <si>
    <t>Existing Diaspora investment (US $)</t>
  </si>
  <si>
    <t>How are you connected with your country of origin?</t>
  </si>
  <si>
    <t>In what year did you arrive in your country of origin to live (and not to visit for a holiday)?</t>
  </si>
  <si>
    <t>Which of the following best describes your current status?</t>
  </si>
  <si>
    <t>What was your total business turnover in the last financial year?</t>
  </si>
  <si>
    <t>Which of the following best describes your company sector?</t>
  </si>
  <si>
    <t>How have you supported your country of origin in the last year?</t>
  </si>
  <si>
    <t>Why do you send money to your country of origin?</t>
  </si>
  <si>
    <t>What savings or investments do you currently hold in your country of origin?</t>
  </si>
  <si>
    <t>How much money in total did you send to your country of origin in the last year (includes support for others as well as for your own savings and investment)?</t>
  </si>
  <si>
    <t>Would you like to save/invest more in your country of origin?</t>
  </si>
  <si>
    <t>Would you be interested in?</t>
  </si>
  <si>
    <t>What size business are you interested in setting up?</t>
  </si>
  <si>
    <t>What business environment factors prevent you from setting up a business in your country of origin?</t>
  </si>
  <si>
    <t>How much would you be able to save and invest in your country of origin next year?</t>
  </si>
  <si>
    <t>Which sector(s) would you be interested in investing in?</t>
  </si>
  <si>
    <t>Would you also be interested in initiatives related to?</t>
  </si>
  <si>
    <t>Where would you like to invest?</t>
  </si>
  <si>
    <t>Would you like to bring your financial returns back to your country of residence or reinvest in your country of origin?</t>
  </si>
  <si>
    <t>Are you interested in short, medium or long-term savings and investment?</t>
  </si>
  <si>
    <t>What governance issues prevent you from saving and investing (more) in your country of origin?</t>
  </si>
  <si>
    <t>What (other) factors prevent you from saving and investing (more) in your country of origin?</t>
  </si>
  <si>
    <t>What financial system issues prevent you from saving and investing more in your country of origin?</t>
  </si>
  <si>
    <t>If any of the following factors affect your country of origin, which do you view as a priority for the government to address?</t>
  </si>
  <si>
    <t>Which of the following would motivate you to save or invest in your country of origin?</t>
  </si>
  <si>
    <t>You have expressed interest in “economic incentives to encourage diaspora investment”. Which of the below incentives would encourage you to save or invest in your country of origin?</t>
  </si>
  <si>
    <t>Gender</t>
  </si>
  <si>
    <t>Age</t>
  </si>
  <si>
    <t>What is your highest education level?</t>
  </si>
  <si>
    <t>Do you make at least half of your household’s financial decisions (e.g. savings, investment, and high value purchases)?</t>
  </si>
  <si>
    <t>What is the combined annual income of your household before tax?</t>
  </si>
  <si>
    <t>Are you a dual national?</t>
  </si>
  <si>
    <t>Would you like to become a dual national?</t>
  </si>
  <si>
    <t>What is your country of residence?</t>
  </si>
  <si>
    <t>Do you belong to an organisation alongside others from your country of origin (e.g. old students associations, lodge group, professional network, church group etc.)?</t>
  </si>
  <si>
    <t>Does your group encourage collective investments into your country of origin, and if so, what type(s)?</t>
  </si>
  <si>
    <t>Do you currently save or invest in the country that you reside? If so please tick those that apply:</t>
  </si>
  <si>
    <t xml:space="preserve">What is the interest rate (per annum) for this product(s)?		</t>
  </si>
  <si>
    <t>If you were to invest in one of the following in your country of origin, what rate of return would push you to invest?</t>
  </si>
  <si>
    <t>What length of time would you like to take out the product for?</t>
  </si>
  <si>
    <t>I was born there</t>
  </si>
  <si>
    <t>One or both of my parents were born there</t>
  </si>
  <si>
    <t>One or both of my grandparents were born there</t>
  </si>
  <si>
    <t>One or both of my great grandparents were born there</t>
  </si>
  <si>
    <t>I was born in the UK</t>
  </si>
  <si>
    <t>1921-1930</t>
  </si>
  <si>
    <t>1931-1940</t>
  </si>
  <si>
    <t>1941-1950</t>
  </si>
  <si>
    <t>1951-1960</t>
  </si>
  <si>
    <t>1961-1970</t>
  </si>
  <si>
    <t>1971-1980</t>
  </si>
  <si>
    <t>1981-1990</t>
  </si>
  <si>
    <t>1991-2000</t>
  </si>
  <si>
    <t>2001-2010</t>
  </si>
  <si>
    <t>2011-2014</t>
  </si>
  <si>
    <t>2015-2017</t>
  </si>
  <si>
    <t>Business Owner</t>
  </si>
  <si>
    <t>Employed in a professional role</t>
  </si>
  <si>
    <t>Employed in semiskilled or unskilled work</t>
  </si>
  <si>
    <t>Unemployed</t>
  </si>
  <si>
    <t>Student</t>
  </si>
  <si>
    <t>Retired</t>
  </si>
  <si>
    <t>Up to £50,000 (25k)</t>
  </si>
  <si>
    <t>£50,001 to (75k) £100,000</t>
  </si>
  <si>
    <t>£100,001 to (300k) £500,000</t>
  </si>
  <si>
    <t>£500,001 to (750k) £1 million</t>
  </si>
  <si>
    <t>£1.1 million to (3000k) £5 million</t>
  </si>
  <si>
    <t>£5 million or (7500k) more</t>
  </si>
  <si>
    <t>Prefer not to answer</t>
  </si>
  <si>
    <t>Agriculture, forestry and fishing</t>
  </si>
  <si>
    <t>Production</t>
  </si>
  <si>
    <t>Construction</t>
  </si>
  <si>
    <t>Motor trades</t>
  </si>
  <si>
    <t>Wholesale</t>
  </si>
  <si>
    <t>Retail</t>
  </si>
  <si>
    <t>Transport &amp; storage (inc. postal)</t>
  </si>
  <si>
    <t>Accommodation &amp; food services</t>
  </si>
  <si>
    <t>Information, communications &amp; technology</t>
  </si>
  <si>
    <t>Finance &amp; insurance</t>
  </si>
  <si>
    <t>Property/real estate</t>
  </si>
  <si>
    <t>Professional, scientific &amp; technical</t>
  </si>
  <si>
    <t>Business administration &amp; support services</t>
  </si>
  <si>
    <t>Public administration &amp; defence</t>
  </si>
  <si>
    <t>Education</t>
  </si>
  <si>
    <t>Health</t>
  </si>
  <si>
    <t xml:space="preserve">Arts, entertainment &amp; recreation </t>
  </si>
  <si>
    <t>Not applicable / unsure</t>
  </si>
  <si>
    <t>Sent money to family/friends</t>
  </si>
  <si>
    <t>Donations in kind (clothes, household items etc.) for family, charity or disaster relief</t>
  </si>
  <si>
    <t>Financial donations to charities or religious groups</t>
  </si>
  <si>
    <t>None</t>
  </si>
  <si>
    <t>Other (please specify)</t>
  </si>
  <si>
    <t>To improve my financial circumstances</t>
  </si>
  <si>
    <t>For my retirement/resettlement in this country</t>
  </si>
  <si>
    <t>For a sense of duty and personal pride</t>
  </si>
  <si>
    <t>To gain political influence in this country</t>
  </si>
  <si>
    <t>To invest in this country's economic and social development</t>
  </si>
  <si>
    <t>To benefit my family/friends</t>
  </si>
  <si>
    <t>I own a business or have one with a partner</t>
  </si>
  <si>
    <t>I have invested in government bonds</t>
  </si>
  <si>
    <t>I have insurance products (e.g. for health, life)</t>
  </si>
  <si>
    <t>I have pension products</t>
  </si>
  <si>
    <t>I have stocks and shares in the stock market</t>
  </si>
  <si>
    <t>I have savings/deposit accounts</t>
  </si>
  <si>
    <t>£0 - £2,499</t>
  </si>
  <si>
    <t>£2,500 - £4,999</t>
  </si>
  <si>
    <t>£5,000 - £9,999</t>
  </si>
  <si>
    <t>£10,000 - £49,999</t>
  </si>
  <si>
    <t>£50,000 - £99,999</t>
  </si>
  <si>
    <t>£100,000 plus</t>
  </si>
  <si>
    <t>£100,000 - £499,999</t>
  </si>
  <si>
    <t>£500,000 - £999,999</t>
  </si>
  <si>
    <t>£1 million - £4.9 million</t>
  </si>
  <si>
    <t>£5 million or more</t>
  </si>
  <si>
    <t>Yes</t>
  </si>
  <si>
    <t>Unsure</t>
  </si>
  <si>
    <t>Setting up your own business or with a partner</t>
  </si>
  <si>
    <t>Government bonds</t>
  </si>
  <si>
    <t>Insurance products (e.g. for health, life)</t>
  </si>
  <si>
    <t>Pension products</t>
  </si>
  <si>
    <t>Investing in the stock market</t>
  </si>
  <si>
    <t>Savings/deposit accounts</t>
  </si>
  <si>
    <t>No preference/unsure</t>
  </si>
  <si>
    <t>Small-medium enterprise</t>
  </si>
  <si>
    <t>Large</t>
  </si>
  <si>
    <t>No preference / unsure</t>
  </si>
  <si>
    <t>Poor infrastructure (energy, telecommunications, water etc.)</t>
  </si>
  <si>
    <t>High cost of inputs (e.g. commercial machinery)</t>
  </si>
  <si>
    <t>Insufficient reliable suppliers</t>
  </si>
  <si>
    <t>High transportation costs</t>
  </si>
  <si>
    <t>Lack of skilled workers</t>
  </si>
  <si>
    <t>None of the above</t>
  </si>
  <si>
    <t>Agriculture, forestry &amp; fishing</t>
  </si>
  <si>
    <t>Arts, entertainment &amp; recreation</t>
  </si>
  <si>
    <t>Information, communication &amp; technology</t>
  </si>
  <si>
    <t>Recycling and waste management</t>
  </si>
  <si>
    <t>Environmental sustainability/climate change</t>
  </si>
  <si>
    <t>Humanitarian and disaster reduction</t>
  </si>
  <si>
    <t>Gender empowerment</t>
  </si>
  <si>
    <t>State-building and anti-corruption</t>
  </si>
  <si>
    <t>Youth development</t>
  </si>
  <si>
    <t>Poverty reduction</t>
  </si>
  <si>
    <t>Capital city</t>
  </si>
  <si>
    <t>Home town / city</t>
  </si>
  <si>
    <t>Region</t>
  </si>
  <si>
    <t>Bring back to the UK</t>
  </si>
  <si>
    <t>Reinvest in this country</t>
  </si>
  <si>
    <t>Short (i.e. 3 years or less)</t>
  </si>
  <si>
    <t xml:space="preserve">Medium (i.e. 4-9 years) </t>
  </si>
  <si>
    <t>Long (i.e. 10 years or more)</t>
  </si>
  <si>
    <t>Corruption</t>
  </si>
  <si>
    <t>Weak legal framework and enforcement</t>
  </si>
  <si>
    <t>Excessive red tape</t>
  </si>
  <si>
    <t>Poor economic performance</t>
  </si>
  <si>
    <t>Political instability and security concerns</t>
  </si>
  <si>
    <t>Government restrictions on what I can invest in</t>
  </si>
  <si>
    <t>I don't have adequate citizenship/political rights</t>
  </si>
  <si>
    <t>Limited saving/investment opportunities with good financial returns that match my preferences</t>
  </si>
  <si>
    <t>I don’t know or trust any organisations to manage the investments on my behalf</t>
  </si>
  <si>
    <t>I am too far away to manage the investments well</t>
  </si>
  <si>
    <t>I can't find reliable investment partners</t>
  </si>
  <si>
    <t>Insufficient insurance products to protect my investments</t>
  </si>
  <si>
    <t>I don’t have enough information about saving/investment opportunities</t>
  </si>
  <si>
    <t>Foreign exchange restrictions in this country make it difficult to repatriate funds</t>
  </si>
  <si>
    <t>Taxation policies in this country add to the cost of saving and investing</t>
  </si>
  <si>
    <t>Difficult to transfer money out of the UK due to regulations</t>
  </si>
  <si>
    <t>Difficult to access financial systems (bank accounts, foreign exchange, investment management)</t>
  </si>
  <si>
    <t>Currency fluctuations in this country make me wary of investing</t>
  </si>
  <si>
    <t>Tax policies in the UK add to the cost of saving and investing in this country</t>
  </si>
  <si>
    <t>The financial system in this country is not secure and stable</t>
  </si>
  <si>
    <t>Costly to transfer money out of the UK due to high transaction fees</t>
  </si>
  <si>
    <t>I don’t have enough information about saving / investment opportunities</t>
  </si>
  <si>
    <t>I can’t find reliable investment partners</t>
  </si>
  <si>
    <t>I don't know or trust any organisations to manage the investments on my behalf</t>
  </si>
  <si>
    <t>"Limited saving / investment opportunities with good financial returns that match my preferences"</t>
  </si>
  <si>
    <t>Economic incentives to encourage diaspora investment (e.g. grants or subsidised loans)</t>
  </si>
  <si>
    <t>Opportunities that support my plans to move to this country</t>
  </si>
  <si>
    <t>Improved technological solutions to facilitate investment deals (e.g. platforms connecting entrepreneurs with investors)</t>
  </si>
  <si>
    <t>Greater government recognition of the positive role diasporas play in this country (e.g. diaspora awards)</t>
  </si>
  <si>
    <t>Special economic rights for diaspora investment (e.g. allowing diasporas to buy property which is off limits to foreigners / tax incentives for diaspora investors)</t>
  </si>
  <si>
    <t>Forums to share information between investors and market stakeholders (e.g. investment events)</t>
  </si>
  <si>
    <t>A project that I or my family would directly benefit from (e.g. an airport that I would use)</t>
  </si>
  <si>
    <t>Initiatives that advance my social status or influence with government in this country</t>
  </si>
  <si>
    <t>Financial guarantees for diaspora investments</t>
  </si>
  <si>
    <t>Government grants for diaspora investment projects</t>
  </si>
  <si>
    <t>Subsidised loans for diaspora investors</t>
  </si>
  <si>
    <t>None of these</t>
  </si>
  <si>
    <t>Male</t>
  </si>
  <si>
    <t>Female</t>
  </si>
  <si>
    <t>Prefer not to say</t>
  </si>
  <si>
    <t>Under 18</t>
  </si>
  <si>
    <t>18-30</t>
  </si>
  <si>
    <t>31-50</t>
  </si>
  <si>
    <t>51 or older</t>
  </si>
  <si>
    <t>No formal education</t>
  </si>
  <si>
    <t>Primary school</t>
  </si>
  <si>
    <t>Secondary school</t>
  </si>
  <si>
    <t>University degree or equivalent qualification</t>
  </si>
  <si>
    <t>Up to £25,000 (12.5k)</t>
  </si>
  <si>
    <t>£25,001 to (37.5k) £50,000</t>
  </si>
  <si>
    <t>£50,001 to (62.5k) £75,000</t>
  </si>
  <si>
    <t>£75,001 to (87.5k) £100,000</t>
  </si>
  <si>
    <t>£100,001 or (112.5k) more</t>
  </si>
  <si>
    <t>Prefer not to answer / unsure</t>
  </si>
  <si>
    <t>UK</t>
  </si>
  <si>
    <t>USA</t>
  </si>
  <si>
    <t>Ghana</t>
  </si>
  <si>
    <t>Belgium</t>
  </si>
  <si>
    <t>Finland</t>
  </si>
  <si>
    <t>Denmark</t>
  </si>
  <si>
    <t>Netherlands</t>
  </si>
  <si>
    <t>Sweden</t>
  </si>
  <si>
    <t>Switzerland</t>
  </si>
  <si>
    <t>United Arab Emirates</t>
  </si>
  <si>
    <t>France</t>
  </si>
  <si>
    <t>Japan</t>
  </si>
  <si>
    <t>Germany</t>
  </si>
  <si>
    <t>Senegal</t>
  </si>
  <si>
    <t>Philanthropic contributions</t>
  </si>
  <si>
    <t>Investing in formal  savings and investment schemes back at home</t>
  </si>
  <si>
    <t>We have established a savings circle / cooperative</t>
  </si>
  <si>
    <t>We have established a business back at home</t>
  </si>
  <si>
    <t>We have invested in property back at home</t>
  </si>
  <si>
    <t>My group does not encourage collective investments into my country of origin</t>
  </si>
  <si>
    <t>I have a fixed term savings product in the country that I reside</t>
  </si>
  <si>
    <t>I have a pension in the country that I reside</t>
  </si>
  <si>
    <t>I have purchased government bonds</t>
  </si>
  <si>
    <t>I have made equity investments</t>
  </si>
  <si>
    <t>I have taken out life insurance</t>
  </si>
  <si>
    <t>I do not currently save or invest in my country of residence</t>
  </si>
  <si>
    <t>1-3%</t>
  </si>
  <si>
    <t>4-6%</t>
  </si>
  <si>
    <t>7-9%</t>
  </si>
  <si>
    <t>10%+</t>
  </si>
  <si>
    <t>Not sure</t>
  </si>
  <si>
    <t>1-3% - Fixed term savings</t>
  </si>
  <si>
    <t>1-3% - Local government treasury bills</t>
  </si>
  <si>
    <t>1-3% - Local currency government bond</t>
  </si>
  <si>
    <t>1-3% - Hard currency government bond</t>
  </si>
  <si>
    <t>1-3% - Equity investment / stock market</t>
  </si>
  <si>
    <t>1-3% - Investment fund</t>
  </si>
  <si>
    <t>4-6% - Fixed term savings</t>
  </si>
  <si>
    <t>4-6% - Local government treasury bills</t>
  </si>
  <si>
    <t>4-6% - Local currency government bond</t>
  </si>
  <si>
    <t>4-6% - Hard currency government bond</t>
  </si>
  <si>
    <t>4-6% - Equity investment / stock market</t>
  </si>
  <si>
    <t>4-6% - Investment fund</t>
  </si>
  <si>
    <t>7-9% - Fixed term savings</t>
  </si>
  <si>
    <t>7-9% - Local government treasury bills</t>
  </si>
  <si>
    <t>7-9% - Local currency government bond</t>
  </si>
  <si>
    <t>7-9% - Hard currency government bond</t>
  </si>
  <si>
    <t>7-9% - Equity investment / stock market</t>
  </si>
  <si>
    <t>7-9% - Investment fund</t>
  </si>
  <si>
    <t>Above 10% - Fixed term savings</t>
  </si>
  <si>
    <t>Above 10% - Local government treasury bills</t>
  </si>
  <si>
    <t>Above 10% - Local currency government bond</t>
  </si>
  <si>
    <t>Above 10% - Hard currency government bond</t>
  </si>
  <si>
    <t>Above 10% - Equity investment / stock market</t>
  </si>
  <si>
    <t>Above 10% - Investment fund</t>
  </si>
  <si>
    <t>If you would not invest in your country of origin, please write 'N/A' in the box below</t>
  </si>
  <si>
    <t>Less than 1 year - Fixed term savings</t>
  </si>
  <si>
    <t>Less than 1 year - Local government treasury bills</t>
  </si>
  <si>
    <t>Less than 1 year - Local currency government bond</t>
  </si>
  <si>
    <t>Less than 1 year - Hard currency government bond</t>
  </si>
  <si>
    <t>Less than 1 year - Equity investment / stock market</t>
  </si>
  <si>
    <t>Less than 1 year - Investment fund</t>
  </si>
  <si>
    <t>1-2 years - Fixed term savings</t>
  </si>
  <si>
    <t>1-2 years - Local government treasury bills</t>
  </si>
  <si>
    <t>1-2 years - Local currency government bond</t>
  </si>
  <si>
    <t>1-2 years - Hard currency government bond</t>
  </si>
  <si>
    <t>1-2 years - Equity investment / stock market</t>
  </si>
  <si>
    <t>1-2 years - Investment fund</t>
  </si>
  <si>
    <t>3-4 years - Fixed term savings</t>
  </si>
  <si>
    <t>3-4 years - Local government treasury bills</t>
  </si>
  <si>
    <t>3-4 years - Local currency government bond</t>
  </si>
  <si>
    <t>3-4 years - Hard currency government bond</t>
  </si>
  <si>
    <t>3-4 years - Equity investment / stock market</t>
  </si>
  <si>
    <t>3-4 years - Investment fund</t>
  </si>
  <si>
    <t>5-6 years - Fixed term savings</t>
  </si>
  <si>
    <t>5-6 years - Local government treasury bills</t>
  </si>
  <si>
    <t>5-6 years - Local currency government bond</t>
  </si>
  <si>
    <t>5-6 years - Hard currency government bond</t>
  </si>
  <si>
    <t>5-6 years - Equity investment / stock market</t>
  </si>
  <si>
    <t>5-6 years - Investment fund</t>
  </si>
  <si>
    <t>7-10 years - Fixed term savings</t>
  </si>
  <si>
    <t>7-10 years - Local government treasury bills</t>
  </si>
  <si>
    <t>7-10 years - Local currency government bond</t>
  </si>
  <si>
    <t>7-10 years - Hard currency government bond</t>
  </si>
  <si>
    <t>7-10 years - Equity investment / stock market</t>
  </si>
  <si>
    <t>7-10 years - Investment fund</t>
  </si>
  <si>
    <t>Over 10 years - Fixed term savings</t>
  </si>
  <si>
    <t>Over 10 years - Local government treasury bills</t>
  </si>
  <si>
    <t>Over 10 years - Local currency government bond</t>
  </si>
  <si>
    <t>Over 10 years - Hard currency government bond</t>
  </si>
  <si>
    <t>Over 10 years - Equity investment / stock market</t>
  </si>
  <si>
    <t>Over 10 years - Investment fund</t>
  </si>
  <si>
    <t>Nigeria 2017: Proportion of respondents who answered the question</t>
  </si>
  <si>
    <t>N/A</t>
  </si>
  <si>
    <t>Nigeria 2018: Proportion of respondents who answered the question</t>
  </si>
  <si>
    <t>Ghana 2017: Proportion of respondents who answered the question</t>
  </si>
  <si>
    <t>Ghana 2018: Proportion of respondents who answered the question</t>
  </si>
  <si>
    <t>Senegal 2018: Proportion of respondents who answered the question</t>
  </si>
  <si>
    <t>DIRI WORKBOOK - INDICATORS</t>
  </si>
  <si>
    <t>The DIRI Workbook provides the data, the scores and the weights for each of the indicators comprising the five sub-indexes. The weights in the DIRI index are based on the diaspora's readiness to investment through government channels. All data is updated automatically in this sheet. It is important for the user to familiarise themsleves with the indicators that proxy for the sub-indicators and make note where particular strengths and weaknesses lie.</t>
  </si>
  <si>
    <t>Country Profile</t>
  </si>
  <si>
    <t>Country</t>
  </si>
  <si>
    <t>Country population (thousand)</t>
  </si>
  <si>
    <t>Country GDP (US $)</t>
  </si>
  <si>
    <t>Ability of the country to generate value for itself</t>
  </si>
  <si>
    <t>Transaction Details</t>
  </si>
  <si>
    <t>Financial Profile</t>
  </si>
  <si>
    <t>Financial Robustness Score</t>
  </si>
  <si>
    <t>Notes on Indicators</t>
  </si>
  <si>
    <t>FR1</t>
  </si>
  <si>
    <t>Ease of Doing Business Index (Rank over 185 countries)</t>
  </si>
  <si>
    <t>FR2</t>
  </si>
  <si>
    <t>WEF Global Competitiveness Index (rank out of 137 countries)</t>
  </si>
  <si>
    <t>FR3</t>
  </si>
  <si>
    <t>Country risk rating (out of 100)</t>
  </si>
  <si>
    <t>FR4</t>
  </si>
  <si>
    <t>Government debt level, % GDP</t>
  </si>
  <si>
    <t>FR5</t>
  </si>
  <si>
    <t>Financial Development Index 2014</t>
  </si>
  <si>
    <t xml:space="preserve">Proxy for the financial health of the country, serving as a proxy for regulation in the financial sector and how well the sector is managed. Index last completed in 2014 by IMF, however still relevant as it is an index comprising of a number of indicators. </t>
  </si>
  <si>
    <t>FR6</t>
  </si>
  <si>
    <t>Banking stability - Z statistic 2016</t>
  </si>
  <si>
    <t>This indicator is used in assessing the stability of the banking sector which is important in assessing the private investment vehicles. The Z statistic captures the probability of default of a country's banking system. Z-score compares the buffer of a country's banking system (capitalization and returns) with the volatility of those returns.</t>
  </si>
  <si>
    <t>FR7</t>
  </si>
  <si>
    <t>Banking stability - Ratio NPL</t>
  </si>
  <si>
    <t>Financial Track Record Score</t>
  </si>
  <si>
    <t>#</t>
  </si>
  <si>
    <t>INDICATOR</t>
  </si>
  <si>
    <t>DATA</t>
  </si>
  <si>
    <t>NOTES</t>
  </si>
  <si>
    <t>SCORE</t>
  </si>
  <si>
    <t>WEIGHT</t>
  </si>
  <si>
    <t>WEIGHTED SCORE</t>
  </si>
  <si>
    <t>FTR1</t>
  </si>
  <si>
    <t>Government previous experience issuing bonds locally</t>
  </si>
  <si>
    <t>[1]</t>
  </si>
  <si>
    <t>[1] NB: There is an African Bond Index - but not all countries covered. African Bond Index for a few countries - include "yeild to worst" - coming soon. https://www.africanbondmarkets.org/en/african-domestic-bond-fund/about-the-african-domestic-bond-fund/african-bond-index/</t>
  </si>
  <si>
    <t>FTR2</t>
  </si>
  <si>
    <t>Government previous experience issuing bonds internationally</t>
  </si>
  <si>
    <t>FTR3</t>
  </si>
  <si>
    <t>Government previous experience of issuing eurobonds (listed overseas)</t>
  </si>
  <si>
    <t>FTR5</t>
  </si>
  <si>
    <t>Stock market (y/n)</t>
  </si>
  <si>
    <t>Used as a proxy for financial market sophistication; and is included in the track record for the stock exchange.</t>
  </si>
  <si>
    <t>FTR6</t>
  </si>
  <si>
    <t>Stock exchange market capitalisation (end 2017 or 2018, USD mln)</t>
  </si>
  <si>
    <t>FTR7</t>
  </si>
  <si>
    <t>Number companies listed on stock exchange</t>
  </si>
  <si>
    <t>Financial Attractiveness Score</t>
  </si>
  <si>
    <t>FA1</t>
  </si>
  <si>
    <t>Interest rate adjusted for inflation (%)</t>
  </si>
  <si>
    <t>FA2</t>
  </si>
  <si>
    <t>Lending rate adjusted for inflation (%)</t>
  </si>
  <si>
    <t>FA3</t>
  </si>
  <si>
    <t>USD Coupon on eurobond premium over risk-free rate (US Libor)</t>
  </si>
  <si>
    <t>2.26513 %</t>
  </si>
  <si>
    <t>FA4</t>
  </si>
  <si>
    <t>Coupon on domestic bond adjusted for inflation</t>
  </si>
  <si>
    <t>FA5</t>
  </si>
  <si>
    <t>Matching from the Diaspora survey - is the current average bond rate higher than the expected returns by the Diaspora?</t>
  </si>
  <si>
    <t xml:space="preserve">This indicator is matched </t>
  </si>
  <si>
    <t>FA6</t>
  </si>
  <si>
    <t>Long term FX volatility (1970-2013)</t>
  </si>
  <si>
    <t>FA7</t>
  </si>
  <si>
    <t>FX Volatility (last 3 years); domestic currency/USD</t>
  </si>
  <si>
    <t>FA8</t>
  </si>
  <si>
    <t>Depreciation (last 3 years spot) - devaluation assets</t>
  </si>
  <si>
    <t>Inflation (%)</t>
  </si>
  <si>
    <t xml:space="preserve">Coupon on 10 year eurobond USD (%) 2018 </t>
  </si>
  <si>
    <t>02/10/18 https://www.global-rates.com/interest-rates/libor/american-dollar/american-dollar.aspx</t>
  </si>
  <si>
    <t>Premium over similar bond issuance in neighbouring country</t>
  </si>
  <si>
    <t>Lending rate (%) end 2017</t>
  </si>
  <si>
    <t>Coupon domestic bond % (average)</t>
  </si>
  <si>
    <t>https://gse.com.gh/Market-Statistics/five-year-govt-of-ghana-bonds</t>
  </si>
  <si>
    <t>Interest rates (%) mid-2018</t>
  </si>
  <si>
    <t>Average ROI wanted from Diaspora (survey results)</t>
  </si>
  <si>
    <t xml:space="preserve">Diaspora Profile Score </t>
  </si>
  <si>
    <t>Diaspora Investment Ability Score</t>
  </si>
  <si>
    <t>DIA1</t>
  </si>
  <si>
    <r>
      <t xml:space="preserve">Total Diaspora population </t>
    </r>
    <r>
      <rPr>
        <i/>
        <sz val="10"/>
        <rFont val="Arial"/>
        <family val="2"/>
      </rPr>
      <t>(Formal estimates</t>
    </r>
    <r>
      <rPr>
        <sz val="10"/>
        <rFont val="Arial"/>
        <family val="2"/>
      </rPr>
      <t>)</t>
    </r>
  </si>
  <si>
    <t>DIA2</t>
  </si>
  <si>
    <t>Bilateral formal remittance estimate (US $ millions)</t>
  </si>
  <si>
    <t>DIA3</t>
  </si>
  <si>
    <t>DIA4</t>
  </si>
  <si>
    <t>Level of financial education / financial literacy</t>
  </si>
  <si>
    <t>DIA5</t>
  </si>
  <si>
    <t>Estimated % of the diaspora with investable wealth</t>
  </si>
  <si>
    <t>DIA6</t>
  </si>
  <si>
    <t>Estimated Investable Wealth (snapshot)</t>
  </si>
  <si>
    <t>DIA7</t>
  </si>
  <si>
    <t>Estimated investment potential USD mn (migrants + 1st generation)</t>
  </si>
  <si>
    <t>DIA8</t>
  </si>
  <si>
    <t>Diaspora bank accounts in home country (%)</t>
  </si>
  <si>
    <t>Diaspora sub-groups (Y/N) - religious, ethic/ regional?</t>
  </si>
  <si>
    <t>Not recommended to divide in subgroups</t>
  </si>
  <si>
    <t>Diaspora sub-group religion</t>
  </si>
  <si>
    <t>Diaspora sub-group ethnic background</t>
  </si>
  <si>
    <t>Diaspora population subgroup link to governement (Strong, medium, weak)</t>
  </si>
  <si>
    <t>Diaspora Investment Willigness Score</t>
  </si>
  <si>
    <t>DIW1</t>
  </si>
  <si>
    <t>Dual Citizenship</t>
  </si>
  <si>
    <t>DIW2</t>
  </si>
  <si>
    <t>Diaspora Trust in Government</t>
  </si>
  <si>
    <t>DIW5</t>
  </si>
  <si>
    <t>Likelihood of diaspora retiring in home country</t>
  </si>
  <si>
    <t>DIW6</t>
  </si>
  <si>
    <t>Financial obligations in home country</t>
  </si>
  <si>
    <t>DIW7</t>
  </si>
  <si>
    <t>SUB-SUB INDEXES</t>
  </si>
  <si>
    <t>Foreign Exchange Risk Score</t>
  </si>
  <si>
    <t>Diaspora Appetite for Local Currency Score</t>
  </si>
  <si>
    <t xml:space="preserve">SnapShot: Diaspora Investment Key Indicators </t>
  </si>
  <si>
    <t>The 'Diaspora Investment Key Indicators' provide a quick overview of a few indicators from both the financial profile (pillar I) and the diaspora profile (pillar 2) to give a snapshot understanding of the demand and supply environments. Indicators should be viewed and their implications analysed in relation to the notes provided and their potential impact on the success of diaspora investment into their country.</t>
  </si>
  <si>
    <t>Country:</t>
  </si>
  <si>
    <t>1. Market Potential</t>
  </si>
  <si>
    <t>Interpretation Notes</t>
  </si>
  <si>
    <t>Indicator</t>
  </si>
  <si>
    <t>Data</t>
  </si>
  <si>
    <t>Market Potential Thresholds</t>
  </si>
  <si>
    <t>Country GDP (US $ millions)</t>
  </si>
  <si>
    <t>Diaspora concentration (% in top 3 countries)</t>
  </si>
  <si>
    <t>Diaspora size in top 3 countries</t>
  </si>
  <si>
    <t>Market Potential Threshold Met?</t>
  </si>
  <si>
    <t>/4</t>
  </si>
  <si>
    <r>
      <rPr>
        <b/>
        <sz val="12"/>
        <color rgb="FF000000"/>
        <rFont val="Arial"/>
        <family val="2"/>
      </rPr>
      <t>Decision Rule:</t>
    </r>
    <r>
      <rPr>
        <sz val="12"/>
        <color rgb="FF000000"/>
        <rFont val="Arial"/>
        <family val="2"/>
      </rPr>
      <t xml:space="preserve"> If 3 out of 4 'Market Potential Indicators' are satisfied, then Country X has a sufficiently large and concentrated diaspora to potentially consider all types of diapsora investment vehicles. </t>
    </r>
  </si>
  <si>
    <t>2. Debt and Currency Restrictions</t>
  </si>
  <si>
    <t>A high ratio of government debt to GDP (&gt;50%) can be an indicator that the government is over leveraged, especially in countries where the the Country Risk Rating is low. When this indicator is high, the government should be mindful of their position in raising more debt through the diaspora.</t>
  </si>
  <si>
    <t>Inflation</t>
  </si>
  <si>
    <t>3. Financial Infrastructure</t>
  </si>
  <si>
    <t>Bonds</t>
  </si>
  <si>
    <t>Domestic</t>
  </si>
  <si>
    <t>International</t>
  </si>
  <si>
    <t>Eurobonds</t>
  </si>
  <si>
    <t>Stock Market</t>
  </si>
  <si>
    <t>Public Pension Scheme</t>
  </si>
  <si>
    <r>
      <rPr>
        <b/>
        <sz val="14"/>
        <color rgb="FF000000"/>
        <rFont val="Arial"/>
        <family val="2"/>
      </rPr>
      <t>Rule of Thumb</t>
    </r>
    <r>
      <rPr>
        <sz val="14"/>
        <color rgb="FF000000"/>
        <rFont val="Arial"/>
        <family val="2"/>
      </rPr>
      <t>: If a score is below 2.5 then it is considered 'low' and should be flagged as concerning and requiring further attention.</t>
    </r>
  </si>
  <si>
    <t>Diaspora Investment Readiness Sub-Indexes</t>
  </si>
  <si>
    <t>PILLAR I: Financial Profile</t>
  </si>
  <si>
    <t>PILLAR II: Diaspora Profile</t>
  </si>
  <si>
    <t>High</t>
  </si>
  <si>
    <t>/25</t>
  </si>
  <si>
    <t>Medium</t>
  </si>
  <si>
    <t>Diaspora investment readiness score</t>
  </si>
  <si>
    <t>Low</t>
  </si>
  <si>
    <t>Foreign exchange considerations:</t>
  </si>
  <si>
    <t>Score</t>
  </si>
  <si>
    <t>Diaspora Investment Readiness for Different Investment Channels (DIR_IC)</t>
  </si>
  <si>
    <t xml:space="preserve">The DIR_IC matrix provides African governments and development finance institutions (DFIs) with an overview of the main investment channels available for raising diaspora finance with the relative importance of each sub-index for the investment vehicle and the associated DIRI sub-index scores. </t>
  </si>
  <si>
    <t xml:space="preserve"> The DIR_IC matrix includes both public and private mechanisms for attracting diaspora capital. A number of the investment channels for attracting diaspora finance are set-up and managed by the private sector (these may be especially attractive where trust in the government is low). Whilst these are private initiatives there may be opportunities for the government to support them through PPPs or because they satisfy government objectives.  </t>
  </si>
  <si>
    <t xml:space="preserve">For each of the investment vehicles, different weights have been assigned to the indicators in each of the sub-indexes in Pillar I and Pillar II according to reflect the key considerations for a diaspora member to invest in that financial instrument. Weights are based on primary research conducted by the authors (see 'IC Weighting Matrix' for further details).  The DIR_IC matrix filters which investment vehicles are eligible for consideration based on (a) 'Market Potential' indicators and (b) the financial infrastructure in the country. </t>
  </si>
  <si>
    <t>KEY:</t>
  </si>
  <si>
    <r>
      <t xml:space="preserve">: An </t>
    </r>
    <r>
      <rPr>
        <b/>
        <sz val="14"/>
        <color rgb="FF000000"/>
        <rFont val="Arial"/>
        <family val="2"/>
      </rPr>
      <t>important</t>
    </r>
    <r>
      <rPr>
        <sz val="14"/>
        <color rgb="FF000000"/>
        <rFont val="Arial"/>
        <family val="2"/>
      </rPr>
      <t xml:space="preserve"> sub-index when considering a this investment channel for raising diaspora investment.</t>
    </r>
  </si>
  <si>
    <r>
      <t xml:space="preserve">: A sub-index of </t>
    </r>
    <r>
      <rPr>
        <b/>
        <sz val="14"/>
        <color rgb="FF000000"/>
        <rFont val="Arial"/>
        <family val="2"/>
      </rPr>
      <t>medium importance</t>
    </r>
    <r>
      <rPr>
        <sz val="14"/>
        <color rgb="FF000000"/>
        <rFont val="Arial"/>
        <family val="2"/>
      </rPr>
      <t xml:space="preserve"> when considering this investment vehicle for diaspora investment.</t>
    </r>
  </si>
  <si>
    <r>
      <t xml:space="preserve">: A sub-index of relatively </t>
    </r>
    <r>
      <rPr>
        <b/>
        <sz val="14"/>
        <color theme="1"/>
        <rFont val="Arial"/>
        <family val="2"/>
      </rPr>
      <t>low importance</t>
    </r>
    <r>
      <rPr>
        <sz val="14"/>
        <color theme="1"/>
        <rFont val="Arial"/>
        <family val="2"/>
      </rPr>
      <t xml:space="preserve"> when considering this particular investment vehicle for diaspora investment.</t>
    </r>
  </si>
  <si>
    <t>1. DIR_IC RESULTS TABLE: SCORES</t>
  </si>
  <si>
    <t>Government Investment Vehicles</t>
  </si>
  <si>
    <t>Stock Exchange</t>
  </si>
  <si>
    <t xml:space="preserve">Crowd Funding </t>
  </si>
  <si>
    <t>Retail products</t>
  </si>
  <si>
    <t>Investment Funds</t>
  </si>
  <si>
    <t>Overall</t>
  </si>
  <si>
    <t>Diaspora Government T-bills (Lccy)</t>
  </si>
  <si>
    <t>Diaspora Government bonds (Lccy)</t>
  </si>
  <si>
    <t>Diaspora Government bonds (Fccy)</t>
  </si>
  <si>
    <t>Diaspora Public Pension Schemes</t>
  </si>
  <si>
    <t>Stocks</t>
  </si>
  <si>
    <t>Corporate bonds</t>
  </si>
  <si>
    <t xml:space="preserve">Bank savings </t>
  </si>
  <si>
    <t xml:space="preserve"> Loans/ Mortgages</t>
  </si>
  <si>
    <t>Managed funds (Retail - incl. Mutual funds, pension funds etc.)</t>
  </si>
  <si>
    <t>Managed funds (HNI/Private - incl. PE/Hedge Fund /ImpInv/etc.)</t>
  </si>
  <si>
    <t>Property Investment - equity schemes</t>
  </si>
  <si>
    <t>FILTER</t>
  </si>
  <si>
    <t>Market Potential (at least 3 out of the 4 indicators meet their thresholds)</t>
  </si>
  <si>
    <t>Previous bonds (domestic / international / eurobond)</t>
  </si>
  <si>
    <t>Pension fund</t>
  </si>
  <si>
    <t>2. DIR_IC RESULTS TABLE: THRESHOLD MET</t>
  </si>
  <si>
    <t>Market Potential (3 out of the 4 indicators meet their thresholds)</t>
  </si>
  <si>
    <t>DIASPORA INVESTMENT SUPPORT - GOVERNMENT TOOLS</t>
  </si>
  <si>
    <t>The decision map below is to assist a government or DFI to understand what tools are available to them when they are displaying weaknesses in a DIRI Sub-Index that affects their readiness for diaspora investment through certain channels.</t>
  </si>
  <si>
    <t>Manually use the dropdown menu to choose the investment vehicle.</t>
  </si>
  <si>
    <t>Investment Vehicle of Interest:</t>
  </si>
  <si>
    <t>Threshold Met?</t>
  </si>
  <si>
    <t>What can the government do to substitute for weaknesses in a sub-index?</t>
  </si>
  <si>
    <t>Diaspora government bonds (Fccy)</t>
  </si>
  <si>
    <t>Gov. pension scheme</t>
  </si>
  <si>
    <t>Stock exchange</t>
  </si>
  <si>
    <t>Corporate bonds (securities)</t>
  </si>
  <si>
    <t>Crowd Funding</t>
  </si>
  <si>
    <t>Foreign Direct Investment: Loans/ mortgages</t>
  </si>
  <si>
    <t>Managed funds (Retail - incl. Mutual funds, pension funds, etc.)</t>
  </si>
  <si>
    <t>Managed funds (HNI/Private - incl. PE/Hedge Fund /ImpInv/Sukuk/etc.)</t>
  </si>
  <si>
    <t>(1) Guarantees (2) Partnership with an entity with a higher rating (3) Partnership with banks</t>
  </si>
  <si>
    <t>(1) First-loss capital (2) Partnership with private sector</t>
  </si>
  <si>
    <t>(1) Social impact (2) Blended Funding (3) FX hedging (4) Financial restructuring</t>
  </si>
  <si>
    <t xml:space="preserve">(1) Matching fund (2) Investment in diaspora </t>
  </si>
  <si>
    <t>(1) Engagement strategies: Events/ Policies/ etc.</t>
  </si>
  <si>
    <t>DIRI LISTS, THRESHOLDS and DECISION RULES</t>
  </si>
  <si>
    <t>The DIRI Index and Sub-Indexes are compiled by assigning relative scores to each of the indicators. The decision rules and thresholds are outlined below and should be reviewed by the user. Alterations made in this sheet will automatically update the DIRI throughout the workbook.</t>
  </si>
  <si>
    <r>
      <rPr>
        <b/>
        <sz val="14"/>
        <color rgb="FF000000"/>
        <rFont val="Arial"/>
        <family val="2"/>
      </rPr>
      <t>RULE:</t>
    </r>
    <r>
      <rPr>
        <sz val="14"/>
        <color rgb="FF000000"/>
        <rFont val="Arial"/>
        <family val="2"/>
      </rPr>
      <t xml:space="preserve"> Score: 5=highest; 1=lowest</t>
    </r>
  </si>
  <si>
    <t xml:space="preserve">Ease of Doing Business (/185) </t>
  </si>
  <si>
    <t>World dataset divided into equal quintiles. N.B. rated out of the whole world, not only Africa.</t>
  </si>
  <si>
    <t>Range</t>
  </si>
  <si>
    <t>WEF Competitiveness (/137)</t>
  </si>
  <si>
    <t>(max 45 in Africa)</t>
  </si>
  <si>
    <t>Credit Rating Score</t>
  </si>
  <si>
    <t>: in default / substantial risks</t>
  </si>
  <si>
    <t>: highly speculative / speculative/ non-investment grade</t>
  </si>
  <si>
    <t>: lower medium grade</t>
  </si>
  <si>
    <t>: upper medium grade</t>
  </si>
  <si>
    <t>: high grade / prime</t>
  </si>
  <si>
    <t>Government Debt % GDP</t>
  </si>
  <si>
    <t>Low debt is better</t>
  </si>
  <si>
    <t>Banking Stability Z statistic</t>
  </si>
  <si>
    <t>: high risk of insolvency</t>
  </si>
  <si>
    <t>: lower risk of insolvency</t>
  </si>
  <si>
    <t>Financial Development Index</t>
  </si>
  <si>
    <t>: based on African scores (max. 35%)</t>
  </si>
  <si>
    <t>Long Term FX Volatility</t>
  </si>
  <si>
    <t>: low exchange rate volatility (month on month change 2015M1-2017M12)</t>
  </si>
  <si>
    <t>: high exchange rate volatility (month on month change 2015M1-2017M12)</t>
  </si>
  <si>
    <t>:in comparison to peers and middle income country</t>
  </si>
  <si>
    <t>Interest rates adjusted for inflation (%)</t>
  </si>
  <si>
    <t>Exchange Rate Volatility (2015-2017)</t>
  </si>
  <si>
    <t>Long term exchange rate risk (1970-2003)</t>
  </si>
  <si>
    <t>Depreciation</t>
  </si>
  <si>
    <t>Diaspora Size</t>
  </si>
  <si>
    <t>Diaspora relative size to domestic population</t>
  </si>
  <si>
    <t>Inward remittances (USD mn)</t>
  </si>
  <si>
    <t>Concentration of Diaspora in top 3 countries (%)</t>
  </si>
  <si>
    <t>Estimated % diaspora with investable wealth</t>
  </si>
  <si>
    <t>0%-20%</t>
  </si>
  <si>
    <t>21%-40%</t>
  </si>
  <si>
    <t>41%-60%</t>
  </si>
  <si>
    <t>61%-80%</t>
  </si>
  <si>
    <t>81%-100%</t>
  </si>
  <si>
    <t>Unknown</t>
  </si>
  <si>
    <t>Estimated investable wealth</t>
  </si>
  <si>
    <t>&lt;USD500 p.a.</t>
  </si>
  <si>
    <t>USD500&gt;x&lt;USD2,000 p.a.</t>
  </si>
  <si>
    <t>USD2,001&gt;x&lt;USD5,000 p.a.</t>
  </si>
  <si>
    <t>Intermediate</t>
  </si>
  <si>
    <t>Relatively low</t>
  </si>
  <si>
    <t>GDP</t>
  </si>
  <si>
    <t>Stock exchange capitalisation (USD mn)</t>
  </si>
  <si>
    <t>Stock exchange: # companies listed</t>
  </si>
  <si>
    <t>Diaspora investment potential USDmn</t>
  </si>
  <si>
    <t>% people with foreign bank account</t>
  </si>
  <si>
    <t>&lt;25%</t>
  </si>
  <si>
    <t>26%&lt;x&gt;49%</t>
  </si>
  <si>
    <t>50%&lt;x&gt;74%</t>
  </si>
  <si>
    <t>&gt;75%</t>
  </si>
  <si>
    <t>Concentration of Diaspora</t>
  </si>
  <si>
    <t>Sri Lanka</t>
  </si>
  <si>
    <t>INDICATOR WEIGHTINGS</t>
  </si>
  <si>
    <t>Diaspora Investment Willingness Score</t>
  </si>
  <si>
    <t>Sum Sub-Index Weightings</t>
  </si>
  <si>
    <t>is important if Willingness Internal is low</t>
  </si>
  <si>
    <t>Government Bills and bonds</t>
  </si>
  <si>
    <t>FDI Loans</t>
  </si>
  <si>
    <t>Pensions</t>
  </si>
  <si>
    <t>Average ROI wanted from Diaspora % (survey results)</t>
  </si>
  <si>
    <t>31%-60%</t>
  </si>
  <si>
    <t>Nigeria</t>
  </si>
  <si>
    <t>0%-30%</t>
  </si>
  <si>
    <t>Kenya</t>
  </si>
  <si>
    <t>Mali</t>
  </si>
  <si>
    <t>Morocco</t>
  </si>
  <si>
    <t>Namibia</t>
  </si>
  <si>
    <t>Rwanda</t>
  </si>
  <si>
    <t>Sierra Leone</t>
  </si>
  <si>
    <t>61%-100%</t>
  </si>
  <si>
    <t>South Africa</t>
  </si>
  <si>
    <t>Tanzania</t>
  </si>
  <si>
    <t>Benin</t>
  </si>
  <si>
    <t>Democratic Republic of the Congo</t>
  </si>
  <si>
    <t>Congo</t>
  </si>
  <si>
    <t>Ethiopia</t>
  </si>
  <si>
    <t>Financial Literacy Matrix</t>
  </si>
  <si>
    <t>% of Diaspora</t>
  </si>
  <si>
    <t>Financial literacy</t>
  </si>
  <si>
    <t>Code</t>
  </si>
  <si>
    <t>Country population (thousands)</t>
  </si>
  <si>
    <t>Inflation % 2018</t>
  </si>
  <si>
    <t>2016 Bank Z Score</t>
  </si>
  <si>
    <t>2015 Provisions to nonperforming loans (%)</t>
  </si>
  <si>
    <t>Gov Debt to GDP (%) 2017</t>
  </si>
  <si>
    <t>Country Risk Rating 2018</t>
  </si>
  <si>
    <t>Domestic Bonds 2018</t>
  </si>
  <si>
    <t>International bonds 2018</t>
  </si>
  <si>
    <t>Lending rate % (end 2017)</t>
  </si>
  <si>
    <t>Interest rates % (mid-2018)</t>
  </si>
  <si>
    <t>Long Term Currency Volatility (1970-2013)</t>
  </si>
  <si>
    <t>Dual Citizenship Recognised</t>
  </si>
  <si>
    <t>Stock Market Capitalisation (USD mln 2017)</t>
  </si>
  <si>
    <t>Stock Market (# firms, 2017)</t>
  </si>
  <si>
    <t xml:space="preserve">Pension funds' assets Total, Million US dollars, 2015 – 2016 </t>
  </si>
  <si>
    <t>Depreciation of currency in last 3 years (% change)</t>
  </si>
  <si>
    <t>Restricted currencies</t>
  </si>
  <si>
    <t>Diaspora investment potential (USD million)</t>
  </si>
  <si>
    <t>Default on bonds / government over-stretched</t>
  </si>
  <si>
    <t>Coupon rates on 1 year bond (LCU)</t>
  </si>
  <si>
    <t>Coupon rates on 5 year bond (LCU)</t>
  </si>
  <si>
    <t>Average coupon rates (FCU)</t>
  </si>
  <si>
    <t>Concentration of Diaspora (% of Diaspora in top 3 countries)</t>
  </si>
  <si>
    <t xml:space="preserve">Eurobonds </t>
  </si>
  <si>
    <t>Diaspora population</t>
  </si>
  <si>
    <t>Bilateral remittance estimate USDmn (2017)</t>
  </si>
  <si>
    <t>Algeria</t>
  </si>
  <si>
    <t>DZA</t>
  </si>
  <si>
    <t>Angola</t>
  </si>
  <si>
    <t>AGO</t>
  </si>
  <si>
    <t>BEN</t>
  </si>
  <si>
    <t>Botswana</t>
  </si>
  <si>
    <t>BWA</t>
  </si>
  <si>
    <t>Burkina Faso</t>
  </si>
  <si>
    <t>BFA</t>
  </si>
  <si>
    <t>Burundi</t>
  </si>
  <si>
    <t>BDI</t>
  </si>
  <si>
    <t>Canada</t>
  </si>
  <si>
    <t>CAN</t>
  </si>
  <si>
    <t>Cape Verde</t>
  </si>
  <si>
    <t>CPV</t>
  </si>
  <si>
    <t>Cameroon</t>
  </si>
  <si>
    <t>CMR</t>
  </si>
  <si>
    <t>Central African Republic</t>
  </si>
  <si>
    <t>CAF</t>
  </si>
  <si>
    <t>Chad</t>
  </si>
  <si>
    <t>TCD</t>
  </si>
  <si>
    <t>Comoros</t>
  </si>
  <si>
    <t>COM</t>
  </si>
  <si>
    <t>COD</t>
  </si>
  <si>
    <t>COG</t>
  </si>
  <si>
    <t>Ivory Coast (Cote d'Ivoire)</t>
  </si>
  <si>
    <t>CIV</t>
  </si>
  <si>
    <t>Djibouti</t>
  </si>
  <si>
    <t>DJI</t>
  </si>
  <si>
    <t>Egypt</t>
  </si>
  <si>
    <t>EGY</t>
  </si>
  <si>
    <t>Equatorial Guinea</t>
  </si>
  <si>
    <t>GNQ</t>
  </si>
  <si>
    <t>Eritrea</t>
  </si>
  <si>
    <t>ERI</t>
  </si>
  <si>
    <t>ETH</t>
  </si>
  <si>
    <t>Gabon</t>
  </si>
  <si>
    <t>GAB</t>
  </si>
  <si>
    <t>Gambia</t>
  </si>
  <si>
    <t>GMB</t>
  </si>
  <si>
    <t>GHA</t>
  </si>
  <si>
    <t>Guinea</t>
  </si>
  <si>
    <t>GIN</t>
  </si>
  <si>
    <t>Guinea-Bissau</t>
  </si>
  <si>
    <t>GNB</t>
  </si>
  <si>
    <t>KEN</t>
  </si>
  <si>
    <t>Lesotho</t>
  </si>
  <si>
    <t>LSO</t>
  </si>
  <si>
    <t>Liberia</t>
  </si>
  <si>
    <t>LBR</t>
  </si>
  <si>
    <t>Libya</t>
  </si>
  <si>
    <t>LBY</t>
  </si>
  <si>
    <t>Madagascar</t>
  </si>
  <si>
    <t>MDG</t>
  </si>
  <si>
    <t>Malawi</t>
  </si>
  <si>
    <t>MWI</t>
  </si>
  <si>
    <t>MLI</t>
  </si>
  <si>
    <t>Mauritania</t>
  </si>
  <si>
    <t>MRT</t>
  </si>
  <si>
    <t>Mauritius</t>
  </si>
  <si>
    <t>MUS</t>
  </si>
  <si>
    <t>Mozambique</t>
  </si>
  <si>
    <t>MOZ</t>
  </si>
  <si>
    <t>MAR</t>
  </si>
  <si>
    <t xml:space="preserve">No </t>
  </si>
  <si>
    <t>NAM</t>
  </si>
  <si>
    <t>Niger</t>
  </si>
  <si>
    <t>NER</t>
  </si>
  <si>
    <t>NGA</t>
  </si>
  <si>
    <t>RWA</t>
  </si>
  <si>
    <t>SEN</t>
  </si>
  <si>
    <t>Seychelles</t>
  </si>
  <si>
    <t>SYC</t>
  </si>
  <si>
    <t>SLE</t>
  </si>
  <si>
    <t>Somalia</t>
  </si>
  <si>
    <t>SOM</t>
  </si>
  <si>
    <t>ZAF</t>
  </si>
  <si>
    <t xml:space="preserve">Yes </t>
  </si>
  <si>
    <t>South Sudan</t>
  </si>
  <si>
    <t>SSD</t>
  </si>
  <si>
    <t>Sudan</t>
  </si>
  <si>
    <t>SDN</t>
  </si>
  <si>
    <t>Swaziland</t>
  </si>
  <si>
    <t>SWZ</t>
  </si>
  <si>
    <t>TZA</t>
  </si>
  <si>
    <t xml:space="preserve">Maybe </t>
  </si>
  <si>
    <t>United Kingdom</t>
  </si>
  <si>
    <t>GBR</t>
  </si>
  <si>
    <t>Uganda</t>
  </si>
  <si>
    <t>UGA</t>
  </si>
  <si>
    <t>Zambia</t>
  </si>
  <si>
    <t>ZMB</t>
  </si>
  <si>
    <t>Zimbabwe</t>
  </si>
  <si>
    <t>ZWE</t>
  </si>
  <si>
    <t>Source</t>
  </si>
  <si>
    <t xml:space="preserve">World Bank Data 2017
https://data.worldbank.org/ </t>
  </si>
  <si>
    <t>https://tradingeconomics.com/country-list/inflation-rate?continent=africa</t>
  </si>
  <si>
    <t xml:space="preserve">Source: World Bank staff calculation based on data from IMF Balance of Payments Statistics database and data releases from central banks, national statistical agencies, and World Bank country desks   
Apr 18 </t>
  </si>
  <si>
    <t>http://databank.worldbank.org/data/reports.aspx?source=global-financial-development#</t>
  </si>
  <si>
    <t>World Bank Global Financial Development 2017</t>
  </si>
  <si>
    <t>https://tradingeconomics.com/country-list/government-debt-to-gdp</t>
  </si>
  <si>
    <t>https://tradingeconomics.com/ghana/rating (2018)</t>
  </si>
  <si>
    <t>http://cbonds.com/countries/</t>
  </si>
  <si>
    <t>https://www.cia.gov/library/publications/the-world-factbook/rankorder/2208rank.html</t>
  </si>
  <si>
    <t>https://tradingeconomics.com/country-list/interest-rate</t>
  </si>
  <si>
    <t>Economist Intelligence Unit / Canback</t>
  </si>
  <si>
    <t>http://data.imf.org/?sk=51B096FA-2CD2-40C2-8D09-0699CC1764DA&amp;sId=1411569045760</t>
  </si>
  <si>
    <t>http://data.imf.org/regular.aspx?key=61545862; monthly data 2015-2017 standard deviation of monthly change</t>
  </si>
  <si>
    <t>: https://tradingeconomics.com/zimbabwe/stock-market</t>
  </si>
  <si>
    <t>Source: World Federation of Exchanges</t>
  </si>
  <si>
    <t>https://data.oecd.org/pension/pension-funds-assets.htm#indicator-chart</t>
  </si>
  <si>
    <t>https://www.b2bpay.co/list-restricted-currencies</t>
  </si>
  <si>
    <t>file:///C:/Users/sarah/OneDrive/DMA/AFDB%20DIASPORA/PHASE%202/Research%20Papers/Commonwealth/2017_CW_FinancingtheSDGswithDiasporaInvestment_REPORT.PDF</t>
  </si>
  <si>
    <t>Year</t>
  </si>
  <si>
    <t>United Nations, Department of Economic and Social Affairs (2015). Trends in International Migrant Stock: Migrants by Destination and Origin (United Nations database, POP/DB/MIG/Stock/Rev.2015).</t>
  </si>
  <si>
    <t>Commercial bank prime lending rate compares a simple average of annualized interest rates commercial banks charge on new loans, denominated in the national currency, to their most credit-worthy customers.</t>
  </si>
  <si>
    <t>the standard deviation of exchange rate changes, using the annual exchange rate changes from 1970 till 2013.</t>
  </si>
  <si>
    <t>various 2016-2018.</t>
  </si>
  <si>
    <t>WEIGHTED INDICATOR SCORES</t>
  </si>
  <si>
    <t>Barbados</t>
  </si>
  <si>
    <t>WEF Global Competitiveness Index</t>
  </si>
  <si>
    <t>Bilateral remittance estimate (2017)</t>
  </si>
  <si>
    <t>n/a</t>
  </si>
  <si>
    <t>Albania</t>
  </si>
  <si>
    <t>B+</t>
  </si>
  <si>
    <t>Andorra</t>
  </si>
  <si>
    <t>BBB</t>
  </si>
  <si>
    <t>B-</t>
  </si>
  <si>
    <t>Argentina</t>
  </si>
  <si>
    <t>Armenia</t>
  </si>
  <si>
    <t>Australia</t>
  </si>
  <si>
    <t>AAA</t>
  </si>
  <si>
    <t>Austria</t>
  </si>
  <si>
    <t>AA+</t>
  </si>
  <si>
    <t>Azerbaijan</t>
  </si>
  <si>
    <t>BB+</t>
  </si>
  <si>
    <t>Bahamas</t>
  </si>
  <si>
    <t>Bahrain</t>
  </si>
  <si>
    <t>Bangladesh</t>
  </si>
  <si>
    <t>BB-</t>
  </si>
  <si>
    <t>CCC+</t>
  </si>
  <si>
    <t>Belarus</t>
  </si>
  <si>
    <t>B</t>
  </si>
  <si>
    <t>AA</t>
  </si>
  <si>
    <t>Belize</t>
  </si>
  <si>
    <t>Bolivia</t>
  </si>
  <si>
    <t>BB</t>
  </si>
  <si>
    <t>Bosnia &amp; Herzegovina</t>
  </si>
  <si>
    <t>A-</t>
  </si>
  <si>
    <t>Brazil</t>
  </si>
  <si>
    <t>Bulgaria</t>
  </si>
  <si>
    <t>BBB-</t>
  </si>
  <si>
    <t>Cambodia</t>
  </si>
  <si>
    <t>Chile</t>
  </si>
  <si>
    <t>A+</t>
  </si>
  <si>
    <t>China</t>
  </si>
  <si>
    <t>Colombia</t>
  </si>
  <si>
    <t>Costa Rica</t>
  </si>
  <si>
    <t>Croatia</t>
  </si>
  <si>
    <t>Cyprus</t>
  </si>
  <si>
    <t>Czech Republic</t>
  </si>
  <si>
    <t>AA-</t>
  </si>
  <si>
    <t>Dominican Republic</t>
  </si>
  <si>
    <t>Ecuador</t>
  </si>
  <si>
    <t>El Salvador</t>
  </si>
  <si>
    <t>Estonia</t>
  </si>
  <si>
    <t>Fiji</t>
  </si>
  <si>
    <t>Georgia</t>
  </si>
  <si>
    <t>Greece</t>
  </si>
  <si>
    <t>Grenada</t>
  </si>
  <si>
    <t>Guatemala</t>
  </si>
  <si>
    <t>Honduras</t>
  </si>
  <si>
    <t>Hungary</t>
  </si>
  <si>
    <t>Iceland</t>
  </si>
  <si>
    <t>A</t>
  </si>
  <si>
    <t>India</t>
  </si>
  <si>
    <t>Indonesia</t>
  </si>
  <si>
    <t>Iraq</t>
  </si>
  <si>
    <t>Ireland</t>
  </si>
  <si>
    <t>Israel</t>
  </si>
  <si>
    <t>Italy</t>
  </si>
  <si>
    <t>Jamaica</t>
  </si>
  <si>
    <t>Jordan</t>
  </si>
  <si>
    <t>Kazakhstan</t>
  </si>
  <si>
    <t>Kuwait</t>
  </si>
  <si>
    <t>Kyrgyz Republic (Kyrgyzstan)</t>
  </si>
  <si>
    <t>Latvia</t>
  </si>
  <si>
    <t>Lebanon</t>
  </si>
  <si>
    <t>Lithuania</t>
  </si>
  <si>
    <t>Luxembourg</t>
  </si>
  <si>
    <t>Macedonia</t>
  </si>
  <si>
    <t>Malaysia</t>
  </si>
  <si>
    <t>Maldives</t>
  </si>
  <si>
    <t>Malta</t>
  </si>
  <si>
    <t>Mexico</t>
  </si>
  <si>
    <t>BBB+</t>
  </si>
  <si>
    <t>Mongolia</t>
  </si>
  <si>
    <t>Montenegro</t>
  </si>
  <si>
    <t>New Zealand</t>
  </si>
  <si>
    <t>Nicaragua</t>
  </si>
  <si>
    <t>Norway</t>
  </si>
  <si>
    <t>Oman</t>
  </si>
  <si>
    <t>Pakistan</t>
  </si>
  <si>
    <t>Panama</t>
  </si>
  <si>
    <t>Papua New Guinea</t>
  </si>
  <si>
    <t>Paraguay</t>
  </si>
  <si>
    <t>Peru</t>
  </si>
  <si>
    <t>Philippines</t>
  </si>
  <si>
    <t>Poland</t>
  </si>
  <si>
    <t>Portugal</t>
  </si>
  <si>
    <t>Qatar</t>
  </si>
  <si>
    <t>Romania</t>
  </si>
  <si>
    <t>Saudi Arabia</t>
  </si>
  <si>
    <t>Serbia</t>
  </si>
  <si>
    <t>Singapore</t>
  </si>
  <si>
    <t>Slovenia</t>
  </si>
  <si>
    <t>Solomon Islands</t>
  </si>
  <si>
    <t>South Korea</t>
  </si>
  <si>
    <t>Spain</t>
  </si>
  <si>
    <t>Suriname</t>
  </si>
  <si>
    <t>Tajikistan</t>
  </si>
  <si>
    <t>Thailand</t>
  </si>
  <si>
    <t>Trinidad &amp; Tobago</t>
  </si>
  <si>
    <t>Tunisia</t>
  </si>
  <si>
    <t>Turkey</t>
  </si>
  <si>
    <t>Ukraine</t>
  </si>
  <si>
    <t>Uruguay</t>
  </si>
  <si>
    <t>Vietnam</t>
  </si>
  <si>
    <t>no</t>
  </si>
  <si>
    <t>yes</t>
  </si>
  <si>
    <t>C</t>
  </si>
  <si>
    <t xml:space="preserve">C </t>
  </si>
  <si>
    <t>D</t>
  </si>
  <si>
    <t xml:space="preserve">D </t>
  </si>
  <si>
    <t xml:space="preserve">B </t>
  </si>
  <si>
    <t xml:space="preserve">A3 </t>
  </si>
  <si>
    <t>1 289 361.73</t>
  </si>
  <si>
    <t>5 453.22</t>
  </si>
  <si>
    <t>1 617.29</t>
  </si>
  <si>
    <t>8 905.23</t>
  </si>
  <si>
    <t>Liechtenstein</t>
  </si>
  <si>
    <t>9 453.69</t>
  </si>
  <si>
    <t>20 212.56</t>
  </si>
  <si>
    <t>Russia</t>
  </si>
  <si>
    <t>4 154.66</t>
  </si>
  <si>
    <t>2 227.93</t>
  </si>
  <si>
    <t>2 273 713.46</t>
  </si>
  <si>
    <t>United States</t>
  </si>
  <si>
    <t>Nominal Exchange rate Volatility % (2015-2017)</t>
  </si>
  <si>
    <t>Moldova</t>
  </si>
  <si>
    <t>Aruba</t>
  </si>
  <si>
    <t>..</t>
  </si>
  <si>
    <t>Non-performing Loans Net of Provisions to Capital (%)</t>
  </si>
  <si>
    <t>Cayman Islands</t>
  </si>
  <si>
    <t>Cuba</t>
  </si>
  <si>
    <t>European Union</t>
  </si>
  <si>
    <t>Hong Kong</t>
  </si>
  <si>
    <t>Slovakia</t>
  </si>
  <si>
    <t>Taiwan</t>
  </si>
  <si>
    <t>Venezuela</t>
  </si>
  <si>
    <t>Name</t>
  </si>
  <si>
    <t>S&amp;P</t>
  </si>
  <si>
    <t>Moody's</t>
  </si>
  <si>
    <t>Fitch</t>
  </si>
  <si>
    <t>DBRS</t>
  </si>
  <si>
    <t>TE</t>
  </si>
  <si>
    <t xml:space="preserve">B+ </t>
  </si>
  <si>
    <t xml:space="preserve">B1 </t>
  </si>
  <si>
    <t xml:space="preserve">BBB </t>
  </si>
  <si>
    <t xml:space="preserve">BBB+ </t>
  </si>
  <si>
    <t xml:space="preserve">B- </t>
  </si>
  <si>
    <t xml:space="preserve">B3 </t>
  </si>
  <si>
    <t xml:space="preserve">B2 </t>
  </si>
  <si>
    <t xml:space="preserve">BBB- </t>
  </si>
  <si>
    <t xml:space="preserve">AAA </t>
  </si>
  <si>
    <t xml:space="preserve">Aaa </t>
  </si>
  <si>
    <t xml:space="preserve">AA+ </t>
  </si>
  <si>
    <t xml:space="preserve">Aa1 </t>
  </si>
  <si>
    <t xml:space="preserve">BB+ </t>
  </si>
  <si>
    <t xml:space="preserve">Ba2 </t>
  </si>
  <si>
    <t xml:space="preserve">Baa3 </t>
  </si>
  <si>
    <t xml:space="preserve">BB- </t>
  </si>
  <si>
    <t xml:space="preserve">Ba3 </t>
  </si>
  <si>
    <t xml:space="preserve">SD </t>
  </si>
  <si>
    <t xml:space="preserve">Caa3 </t>
  </si>
  <si>
    <t xml:space="preserve">AA </t>
  </si>
  <si>
    <t xml:space="preserve">Aa3 </t>
  </si>
  <si>
    <t xml:space="preserve">AA- </t>
  </si>
  <si>
    <t xml:space="preserve">AA (high) </t>
  </si>
  <si>
    <t xml:space="preserve">N/A </t>
  </si>
  <si>
    <t>Bermuda</t>
  </si>
  <si>
    <t xml:space="preserve">A+ </t>
  </si>
  <si>
    <t xml:space="preserve">A2 </t>
  </si>
  <si>
    <t xml:space="preserve">A- </t>
  </si>
  <si>
    <t xml:space="preserve">BB (low) </t>
  </si>
  <si>
    <t xml:space="preserve">Baa2 </t>
  </si>
  <si>
    <t xml:space="preserve">A1 </t>
  </si>
  <si>
    <t xml:space="preserve">A </t>
  </si>
  <si>
    <t xml:space="preserve">A (high) </t>
  </si>
  <si>
    <t xml:space="preserve">CCC+ </t>
  </si>
  <si>
    <t xml:space="preserve">BB </t>
  </si>
  <si>
    <t xml:space="preserve">Caa2 </t>
  </si>
  <si>
    <t xml:space="preserve">AA (low) </t>
  </si>
  <si>
    <t xml:space="preserve">Aa2 </t>
  </si>
  <si>
    <t xml:space="preserve">Caa1 </t>
  </si>
  <si>
    <t xml:space="preserve">B (high) </t>
  </si>
  <si>
    <t xml:space="preserve">Ba1 </t>
  </si>
  <si>
    <t>Isle of Man</t>
  </si>
  <si>
    <t xml:space="preserve">BBB (high) </t>
  </si>
  <si>
    <t xml:space="preserve">NR </t>
  </si>
  <si>
    <t xml:space="preserve">A (low) </t>
  </si>
  <si>
    <t>Macau</t>
  </si>
  <si>
    <t xml:space="preserve">Baa1 </t>
  </si>
  <si>
    <t>Montserrat</t>
  </si>
  <si>
    <t xml:space="preserve">RD </t>
  </si>
  <si>
    <t>Puerto Rico</t>
  </si>
  <si>
    <t xml:space="preserve">CC </t>
  </si>
  <si>
    <t>San Marino</t>
  </si>
  <si>
    <t>CCC</t>
  </si>
  <si>
    <t>http://country.eiu.com/article.aspx?articleid=1776200561&amp;Country=Sierra%20Leone&amp;topic=Risk&amp;subtopic=Credit+risk&amp;subsubtopic=Overview 2017</t>
  </si>
  <si>
    <t>St Vincent and the Grenadines</t>
  </si>
  <si>
    <t>* approximated by author</t>
  </si>
  <si>
    <t xml:space="preserve">BB (high) </t>
  </si>
  <si>
    <t xml:space="preserve">BBB (low) </t>
  </si>
  <si>
    <t>https://tradingeconomics.com/ghana/rating</t>
  </si>
  <si>
    <r>
      <t>Ratings</t>
    </r>
    <r>
      <rPr>
        <sz val="7"/>
        <color rgb="FF333333"/>
        <rFont val="Arial"/>
        <family val="2"/>
      </rPr>
      <t xml:space="preserve"> </t>
    </r>
  </si>
  <si>
    <t>Description</t>
  </si>
  <si>
    <t>Aaa</t>
  </si>
  <si>
    <t>Prime</t>
  </si>
  <si>
    <t>Aa1</t>
  </si>
  <si>
    <t>AA (high)</t>
  </si>
  <si>
    <t>High grade</t>
  </si>
  <si>
    <t>Aa2</t>
  </si>
  <si>
    <t>Aa3</t>
  </si>
  <si>
    <t>AA (low)</t>
  </si>
  <si>
    <t>A1</t>
  </si>
  <si>
    <t>A (high)</t>
  </si>
  <si>
    <t>Upper medium grade</t>
  </si>
  <si>
    <t>A2</t>
  </si>
  <si>
    <t>A3</t>
  </si>
  <si>
    <t>A (low)</t>
  </si>
  <si>
    <t>Baa1</t>
  </si>
  <si>
    <t>BBB (high)</t>
  </si>
  <si>
    <t>Lower medium grade</t>
  </si>
  <si>
    <t>Baa2</t>
  </si>
  <si>
    <t>Baa3</t>
  </si>
  <si>
    <t>BBB (low)</t>
  </si>
  <si>
    <t>Ba1</t>
  </si>
  <si>
    <t>BB (high)</t>
  </si>
  <si>
    <t>Non-investment grade</t>
  </si>
  <si>
    <t>Ba2</t>
  </si>
  <si>
    <t>speculative</t>
  </si>
  <si>
    <t>Ba3</t>
  </si>
  <si>
    <t>BB (low)</t>
  </si>
  <si>
    <t>B1</t>
  </si>
  <si>
    <t>B (high)</t>
  </si>
  <si>
    <t>Highly speculative</t>
  </si>
  <si>
    <t>B2</t>
  </si>
  <si>
    <t>B3</t>
  </si>
  <si>
    <t>B (low)</t>
  </si>
  <si>
    <t>Caa1</t>
  </si>
  <si>
    <t>CCC (high)</t>
  </si>
  <si>
    <t>Substantial risks</t>
  </si>
  <si>
    <t>Caa2</t>
  </si>
  <si>
    <t>Extremely speculative</t>
  </si>
  <si>
    <t>CCC-</t>
  </si>
  <si>
    <t>Caa3</t>
  </si>
  <si>
    <t>CCC (low)</t>
  </si>
  <si>
    <t>In default with little</t>
  </si>
  <si>
    <t>CC</t>
  </si>
  <si>
    <t>Ca</t>
  </si>
  <si>
    <t>prospect for recovery</t>
  </si>
  <si>
    <t>/</t>
  </si>
  <si>
    <t>DDD</t>
  </si>
  <si>
    <t>In default</t>
  </si>
  <si>
    <t>DD</t>
  </si>
  <si>
    <t>Standard &amp; Poor, Moody's, Fitch and DBRS' sovereign debt credit rating is displayed above. In addition, the Trading Economics (TE) credit rating is shown scoring the credit worthiness of a country between 100 (riskless) and 0 (likely to default). Unlike the ratings provided by the major credit agencies, our index is numerical because we believe it is easier to understand and more insightful when comparing multiple countries. Arguably, our ratings are less likely to be manipulated because they are unsolicited and we are not paid in any way to provide countries with a rating. Technically, our ratings are based on a forward looking macro economic model which takes into account several leading economic indicators, financial markets and very little discretion. If you have any question please email us at contact@tradingeconomics.com</t>
  </si>
  <si>
    <t>TRADING ECONOMICS RATINGS&amp;PMoody sFitchEconomicIndicatorsFinancialMarkets20%20%20%20%20%</t>
  </si>
  <si>
    <t>Diapora Investment Readiness Index Composition</t>
  </si>
  <si>
    <t xml:space="preserve">The Financial Track Record Sub-Index is a reflection of the level of experience of the counterparty with the investment vehicle and its associated performance. </t>
  </si>
  <si>
    <t>The Financial Attractiveness Sub-Index reflects the satisfaction level with the financial compensation offered in proportion of the risk undertaken by the investor.</t>
  </si>
  <si>
    <t>The Diaspora Investment Ability Sub-Index reflects the financial capability of the diaspora to invest in country of origin.</t>
  </si>
  <si>
    <t>The Diaspora Investment Willingness Sub-Index reflects the inclination of the diaspora to invest in country of origin.</t>
  </si>
  <si>
    <t>A number of the diaspora investment vehicles require significant capital to set-up. As such, for countries with (1) a low GDP level and/or (2) a relatively small diaspora and/or (3) low remittance volumes and/or (4) small and dispersed diaspora groups - the more costly investment vehicles are not suitable. Countries that meet the 'Market Potential Thresholds' are able to further assess the complete range of diaspora investment vehicles available.</t>
  </si>
  <si>
    <t>Whether a government is "overstretched" in terms of bond issuance is subjective. If a government has defaulted on paying bonds or has taken loans to cover bond repayment debts, it suggests that the government should be careful before considering additional debt through a diaspora bond. Please see Notes attached on the 'Inputs' sheet.</t>
  </si>
  <si>
    <t>Restricted currencies are those where exchange controls exist and will affect all diaspora investment vehicles that are in local currencies as, without exemptions, diaspora will face challenges in repatriating their principal investment and profits. As such, in countries with restricted currencies, it is important to assess (a) whether there are exemptions in place for foreign investors (e.g. a foreign investor repatriation policy) and more specifically for diaspora members and (b) to what extent these exemptions are succesful in alleviating the associated risks and challenges (e.g. time-lags in repatriating profits and principal).</t>
  </si>
  <si>
    <t>The number of bonds a government has issued, both domestically and internationally, provides an indication of the government's track record in bond issuance. Governments that have been through the process of issuing a eurobond will be better equipped to meet the requirements for issuing a Diaspora bond registered overseas. The number of bonds issued should be analysed in relation to whether the government is 'over-stretched' or has defaulted on bond repayments.</t>
  </si>
  <si>
    <t xml:space="preserve">A stock exchange provides the infrastructure for raising and directing capital into local companies. When a domestic stock exchange is not desirable due to a low national market potential, a regional stock market (if available) should be considered to chanel diaspora investment in the country of origin. </t>
  </si>
  <si>
    <t xml:space="preserve">The 'Diaspora Investment Readiness Index' (DIRI) provides African governments with a country score for their diaspora's readiness to invest in a government-issued investment product marketed specifically to the diaspora. The DIRI is comprised of two pillars; the investment opportunity's financial profile and the Diaspora profile and a total of five sub-indexes. The DIRI's sub-indexes enable the government to take a systematic approach to assessing their areas of strength and areas of weakness in relation to diaspora investment. The DIRI is comparable across countries for benchmarking. </t>
  </si>
  <si>
    <t>Diaspora Investment Readiness Index (DIRI) - Government Instruments</t>
  </si>
  <si>
    <t>Visit site: https://www.global-rates.com/interest-rates/libor/american-dollar/american-dollar.aspx (02/10/18</t>
  </si>
  <si>
    <t>1. Country of Interest:</t>
  </si>
  <si>
    <t>2. Financial Market Rates</t>
  </si>
  <si>
    <t>3. Diaspora Engagement Indicators</t>
  </si>
  <si>
    <t>Diaspora  Pension Schemes</t>
  </si>
  <si>
    <t>Banking services</t>
  </si>
  <si>
    <t>: anything over 80% is considered bad.</t>
  </si>
  <si>
    <t>Collective investments</t>
  </si>
  <si>
    <t>Loans and mortgages</t>
  </si>
  <si>
    <t>Diaspora Pension Schemes</t>
  </si>
  <si>
    <t>&gt;80%</t>
  </si>
  <si>
    <t>≤20%</t>
  </si>
  <si>
    <t>20%&lt;x≤40%</t>
  </si>
  <si>
    <t>40%&lt;x≤60%</t>
  </si>
  <si>
    <t>60%&lt;x≤80%</t>
  </si>
  <si>
    <t>From 110th position, your country is considered as a difficult place to do business in</t>
  </si>
  <si>
    <t>LB: the data loaded should appear in the line below as this line will disapear</t>
  </si>
  <si>
    <t>The diagram shows how the Diaspora Investment Readiness Index (DIRI) is constructed. The Sub-Indexes are constructed using a series of proxy indicators. Indicators are either hard or soft (survey) data and are weighted in terms of their importance to the Sub-Index. The standardised format of DIRI means that it is possible to compare the diaspora readiness across countries and over time.</t>
  </si>
  <si>
    <t>Relatively Low</t>
  </si>
  <si>
    <t>≤USD2,000</t>
  </si>
  <si>
    <t>USD2,001&lt;x≤USD5,000</t>
  </si>
  <si>
    <t>USD5,001&lt;x≤USD10,000</t>
  </si>
  <si>
    <t>&gt;USD10,000</t>
  </si>
  <si>
    <t>Complete the 'Inputs' and the 'Survey Inputs' - cells highlighted in yellow. Inputs should be extracted from the surveys and the FGDs.</t>
  </si>
  <si>
    <t>Diaspora Investment Assessment Template</t>
  </si>
  <si>
    <t xml:space="preserve">This Assessment Template provides governments and other users with a systematic, structured approach to understanding the 'readiness' of their diaspora for investment. The Assessment Template is part of a broader 'Diaspora Investment Toolkit'. The template uses key proxy indicators to guide users to consider areas of potential weakness and strength within a framework. The framework consists of their (I) financial environment, (II) their diaspora's investment readiness and, (III) the government's diaspora engagement strategy. The Assessment Template also provides an introduction to the main types of vehicles available for diaspora investment and highlights which channels are most suitable for a specific country. Where the Template suggests a certain investment vehicle is not suitable in the current climes, a series of tools and recommendations are presented to the user. </t>
  </si>
  <si>
    <t>The Template has been built using standard a bottom-up approach based on core indicators that feed into sub-indexes which then comprise the main DIRI index. The Assessment Template should be used as part of a broader assessment and understanding of market conditions.</t>
  </si>
  <si>
    <t>- The user should analyse the matrix and note where low scores may compromise the success of a specific investment vehicle.</t>
  </si>
  <si>
    <t>- The user should write notes interpretting the scores assigned to each of the sub-indexes to build a systematic understanding of their diaspora investment readiness score.</t>
  </si>
  <si>
    <t>- The user should note where indicators receive low / high scores (according to the list document) and the weights attached to understand the mechanics of the model.</t>
  </si>
  <si>
    <t>- Check that data is inputted and not missing and also "sense check".</t>
  </si>
  <si>
    <t>Public pension scheme</t>
  </si>
  <si>
    <t>Score (5=high and 1=low)</t>
  </si>
  <si>
    <t>: based on data</t>
  </si>
  <si>
    <t>DIRI_IC - provides high level indicators and some notes (column p) on how to interpret results.</t>
  </si>
  <si>
    <t xml:space="preserve">GOV SUPPORT TOOL - the user should manually choose the investment vehicle they are interested in (cell highlighted in yellow). This decision tool will automatically provide suggested solutions as to steps that could be taken to address some of the challenges that currently exist. </t>
  </si>
  <si>
    <t>This should be considered by African standards. Please consult the checklist on Diaspora Engagement to consider the government's level of investment in diaspora. As an example: High: significant outreach and communication with diaspora for example previous diaspora bonds, summits and forums for diaspora and in host countries, the president travelling to enagage with the diaspora, using famous diasporans to mobilise the diaspora.</t>
  </si>
  <si>
    <t xml:space="preserve">"Overstretched" is somewhat subjective and may be indicated whether the government has had to borrow to seek finance from DFIs for bond repayments or where the national liquidity ratio below 0.5 / 0.5-1 /&gt; 1 in terms of their short-term debt obligations / assets most liquid. </t>
  </si>
  <si>
    <t>The "THRESHOLDS" sheet has the thresholds for the scoring.</t>
  </si>
  <si>
    <t>The Financial Robustness Sub-Index reflects the ability of the counterparty to remain in existence despite adverse market events. It is an assessment of the strength of the institutions behind the investment vehicle.</t>
  </si>
  <si>
    <t>N.B. rated out of the whole world, not only Africa.</t>
  </si>
  <si>
    <t>Likelihood of re-investing initial investment in COO</t>
  </si>
  <si>
    <t>This is separate from remittance flows but should include high-networth indviduals (HNIs), any previous diaspora bonds raised, diaspora networks organising themselves for collective investment and direct investment (housing, businesses). Also review the survey data to guage the proportion of the diaspora already investing in their COO and the type of investment (qu11&amp;12).</t>
  </si>
  <si>
    <t>A low 'Foreign Exchange Score' is a concern when coupled with proxies showing little willingness for the diaspora to relocate back in their country of origin and/or high propensity to repatriate funds. If the Diaspora has financial obligations in their country of origin then they are less concerned with receiving returns in local currency, unless inflation is extremely high. This Score should be assessed in relation to whether there are currency restrictions and/or whether the government has put in place regulatory frameworks to enable foreign investors and diaspora to repatriate principle and profits (see Snapshot table above). These indicators should be reviewed in relation to the survey results - especially qu. 21,25 and 27).</t>
  </si>
  <si>
    <t>Diaspora Profile</t>
  </si>
  <si>
    <t>The user should consider the country's social pension scheme and whether this infrastructure can be leveraged for the diaspora. Is the public pension scheme currently open to the private sector? the informal sector? The management of the funds and the indebtness level the government should be considered and any pension reform plans identified so that the diaspora can be included.</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</si>
</sst>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_-* #,##0.0_-;\-* #,##0.0_-;_-* &quot;-&quot;??_-;_-@_-"/>
    <numFmt numFmtId="167" formatCode="_-* #,##0_-;\-* #,##0_-;_-* &quot;-&quot;??_-;_-@_-"/>
    <numFmt numFmtId="168" formatCode="_-[$$-409]* #,##0.00_ ;_-[$$-409]* \-#,##0.00\ ;_-[$$-409]* &quot;-&quot;??_ ;_-@_ "/>
    <numFmt numFmtId="169" formatCode="#,##0_ ;\-#,##0\ "/>
  </numFmts>
  <fonts count="95" x14ac:knownFonts="1">
    <font>
      <sz val="10"/>
      <color rgb="FF000000"/>
      <name val="Arial"/>
    </font>
    <font>
      <sz val="10"/>
      <name val="Arial"/>
      <family val="2"/>
    </font>
    <font>
      <b/>
      <sz val="12"/>
      <name val="Arial"/>
      <family val="2"/>
    </font>
    <font>
      <b/>
      <u/>
      <sz val="12"/>
      <name val="Arial"/>
      <family val="2"/>
    </font>
    <font>
      <b/>
      <sz val="10"/>
      <name val="Arial"/>
      <family val="2"/>
    </font>
    <font>
      <sz val="9"/>
      <name val="Arial"/>
      <family val="2"/>
    </font>
    <font>
      <b/>
      <sz val="11"/>
      <color rgb="FFFF0000"/>
      <name val="Arial"/>
      <family val="2"/>
    </font>
    <font>
      <sz val="9"/>
      <color indexed="81"/>
      <name val="Tahoma"/>
      <family val="2"/>
    </font>
    <font>
      <b/>
      <sz val="10"/>
      <color rgb="FF000000"/>
      <name val="Arial"/>
      <family val="2"/>
    </font>
    <font>
      <sz val="10"/>
      <color rgb="FF000000"/>
      <name val="Arial"/>
      <family val="2"/>
    </font>
    <font>
      <b/>
      <sz val="10"/>
      <color rgb="FFFF0000"/>
      <name val="Arial"/>
      <family val="2"/>
    </font>
    <font>
      <sz val="12"/>
      <color rgb="FF000000"/>
      <name val="Arial"/>
      <family val="2"/>
    </font>
    <font>
      <sz val="12"/>
      <name val="Arial"/>
      <family val="2"/>
    </font>
    <font>
      <sz val="10"/>
      <color theme="1"/>
      <name val="Arial"/>
      <family val="2"/>
    </font>
    <font>
      <sz val="10"/>
      <color rgb="FFFF0000"/>
      <name val="Arial"/>
      <family val="2"/>
    </font>
    <font>
      <u/>
      <sz val="10"/>
      <color theme="10"/>
      <name val="Arial"/>
      <family val="2"/>
    </font>
    <font>
      <sz val="10"/>
      <color rgb="FF000000"/>
      <name val="Arial"/>
      <family val="2"/>
    </font>
    <font>
      <sz val="7"/>
      <color rgb="FF333333"/>
      <name val="Arial"/>
      <family val="2"/>
    </font>
    <font>
      <b/>
      <sz val="10"/>
      <color rgb="FF333333"/>
      <name val="Arial"/>
      <family val="2"/>
    </font>
    <font>
      <sz val="10"/>
      <color rgb="FF333333"/>
      <name val="Arial"/>
      <family val="2"/>
    </font>
    <font>
      <b/>
      <sz val="7"/>
      <color rgb="FF333333"/>
      <name val="&amp;quot"/>
    </font>
    <font>
      <sz val="7"/>
      <color rgb="FF333333"/>
      <name val="&amp;quot"/>
    </font>
    <font>
      <b/>
      <sz val="10"/>
      <color rgb="FF8B0000"/>
      <name val="Arial"/>
      <family val="2"/>
    </font>
    <font>
      <b/>
      <sz val="10"/>
      <color rgb="FF006400"/>
      <name val="Arial"/>
      <family val="2"/>
    </font>
    <font>
      <b/>
      <sz val="10"/>
      <color rgb="FF000000"/>
      <name val="&amp;quot"/>
    </font>
    <font>
      <sz val="10"/>
      <color rgb="FF000000"/>
      <name val="&amp;quot"/>
    </font>
    <font>
      <sz val="8"/>
      <name val="Arial"/>
      <family val="2"/>
    </font>
    <font>
      <b/>
      <sz val="9"/>
      <color indexed="81"/>
      <name val="Tahoma"/>
      <family val="2"/>
    </font>
    <font>
      <sz val="10"/>
      <color rgb="FF000000"/>
      <name val="Arial"/>
      <family val="2"/>
    </font>
    <font>
      <b/>
      <sz val="8"/>
      <color rgb="FF000000"/>
      <name val="Calibri"/>
      <family val="2"/>
      <scheme val="minor"/>
    </font>
    <font>
      <u/>
      <sz val="12"/>
      <color theme="10"/>
      <name val="Calibri"/>
      <family val="2"/>
      <scheme val="minor"/>
    </font>
    <font>
      <sz val="5"/>
      <color rgb="FF666666"/>
      <name val="Arial"/>
      <family val="2"/>
    </font>
    <font>
      <i/>
      <sz val="10"/>
      <name val="Arial"/>
      <family val="2"/>
    </font>
    <font>
      <i/>
      <sz val="10"/>
      <color theme="9" tint="-0.249977111117893"/>
      <name val="Arial"/>
      <family val="2"/>
    </font>
    <font>
      <sz val="10"/>
      <color theme="9"/>
      <name val="Arial"/>
      <family val="2"/>
    </font>
    <font>
      <sz val="9"/>
      <color theme="9"/>
      <name val="Arial"/>
      <family val="2"/>
    </font>
    <font>
      <sz val="6"/>
      <color rgb="FF000000"/>
      <name val="Arial"/>
      <family val="2"/>
    </font>
    <font>
      <b/>
      <u/>
      <sz val="10"/>
      <color rgb="FF000000"/>
      <name val="Arial"/>
      <family val="2"/>
    </font>
    <font>
      <b/>
      <sz val="9"/>
      <color rgb="FF000000"/>
      <name val="Tahoma"/>
      <family val="2"/>
    </font>
    <font>
      <sz val="9"/>
      <color rgb="FF000000"/>
      <name val="Tahoma"/>
      <family val="2"/>
    </font>
    <font>
      <sz val="10"/>
      <color rgb="FF000000"/>
      <name val="Tahoma"/>
      <family val="2"/>
    </font>
    <font>
      <b/>
      <sz val="10"/>
      <color rgb="FF000000"/>
      <name val="Tahoma"/>
      <family val="2"/>
    </font>
    <font>
      <sz val="10"/>
      <color theme="9" tint="-0.249977111117893"/>
      <name val="Arial"/>
      <family val="2"/>
    </font>
    <font>
      <sz val="9"/>
      <color theme="9" tint="-0.249977111117893"/>
      <name val="Arial"/>
      <family val="2"/>
    </font>
    <font>
      <i/>
      <sz val="10"/>
      <color rgb="FF000000"/>
      <name val="Arial"/>
      <family val="2"/>
    </font>
    <font>
      <b/>
      <i/>
      <sz val="10"/>
      <color rgb="FF000000"/>
      <name val="Arial"/>
      <family val="2"/>
    </font>
    <font>
      <b/>
      <i/>
      <sz val="10"/>
      <name val="Arial"/>
      <family val="2"/>
    </font>
    <font>
      <sz val="8"/>
      <color rgb="FF000000"/>
      <name val="Arial"/>
      <family val="2"/>
    </font>
    <font>
      <b/>
      <sz val="12"/>
      <color rgb="FF000000"/>
      <name val="Arial"/>
      <family val="2"/>
    </font>
    <font>
      <b/>
      <sz val="11"/>
      <color theme="1"/>
      <name val="Calibri"/>
      <family val="2"/>
      <scheme val="minor"/>
    </font>
    <font>
      <sz val="15"/>
      <color rgb="FF000000"/>
      <name val="Arial"/>
      <family val="2"/>
    </font>
    <font>
      <b/>
      <u/>
      <sz val="9"/>
      <name val="Arial"/>
      <family val="2"/>
    </font>
    <font>
      <sz val="9"/>
      <color theme="1"/>
      <name val="Arial"/>
      <family val="2"/>
    </font>
    <font>
      <sz val="10"/>
      <color theme="5" tint="-0.249977111117893"/>
      <name val="Arial"/>
      <family val="2"/>
    </font>
    <font>
      <i/>
      <sz val="10"/>
      <color theme="5" tint="-0.249977111117893"/>
      <name val="Arial"/>
      <family val="2"/>
    </font>
    <font>
      <i/>
      <sz val="8"/>
      <name val="Arial"/>
      <family val="2"/>
    </font>
    <font>
      <sz val="11"/>
      <color rgb="FF000000"/>
      <name val="Calibri"/>
      <family val="2"/>
    </font>
    <font>
      <u/>
      <sz val="11"/>
      <color rgb="FF000000"/>
      <name val="Calibri"/>
      <family val="2"/>
    </font>
    <font>
      <b/>
      <i/>
      <u/>
      <sz val="9"/>
      <name val="Arial"/>
      <family val="2"/>
    </font>
    <font>
      <b/>
      <i/>
      <sz val="9"/>
      <name val="Arial"/>
      <family val="2"/>
    </font>
    <font>
      <b/>
      <i/>
      <sz val="12"/>
      <color theme="9" tint="-0.249977111117893"/>
      <name val="Arial"/>
      <family val="2"/>
    </font>
    <font>
      <b/>
      <sz val="14"/>
      <name val="Arial"/>
      <family val="2"/>
    </font>
    <font>
      <i/>
      <sz val="12"/>
      <color theme="9" tint="-0.249977111117893"/>
      <name val="Arial"/>
      <family val="2"/>
    </font>
    <font>
      <sz val="14"/>
      <color rgb="FF000000"/>
      <name val="Arial"/>
      <family val="2"/>
    </font>
    <font>
      <sz val="14"/>
      <name val="Arial"/>
      <family val="2"/>
    </font>
    <font>
      <b/>
      <sz val="10"/>
      <color theme="1"/>
      <name val="Arial"/>
      <family val="2"/>
    </font>
    <font>
      <sz val="16"/>
      <color rgb="FF000000"/>
      <name val="Arial"/>
      <family val="2"/>
    </font>
    <font>
      <sz val="22"/>
      <color rgb="FF000000"/>
      <name val="Arial"/>
      <family val="2"/>
    </font>
    <font>
      <b/>
      <sz val="22"/>
      <color rgb="FF000000"/>
      <name val="Arial"/>
      <family val="2"/>
    </font>
    <font>
      <b/>
      <sz val="14"/>
      <color rgb="FF000000"/>
      <name val="Arial"/>
      <family val="2"/>
    </font>
    <font>
      <b/>
      <sz val="16"/>
      <color rgb="FF000000"/>
      <name val="Arial"/>
      <family val="2"/>
    </font>
    <font>
      <b/>
      <i/>
      <sz val="12"/>
      <color rgb="FF000000"/>
      <name val="Arial"/>
      <family val="2"/>
    </font>
    <font>
      <sz val="18"/>
      <color rgb="FF000000"/>
      <name val="Arial"/>
      <family val="2"/>
    </font>
    <font>
      <sz val="12"/>
      <color rgb="FFFF0000"/>
      <name val="Arial"/>
      <family val="2"/>
    </font>
    <font>
      <b/>
      <i/>
      <sz val="12"/>
      <color rgb="FFFF0000"/>
      <name val="Arial"/>
      <family val="2"/>
    </font>
    <font>
      <b/>
      <i/>
      <sz val="14"/>
      <color rgb="FF000000"/>
      <name val="Arial"/>
      <family val="2"/>
    </font>
    <font>
      <i/>
      <sz val="16"/>
      <color rgb="FFFF0000"/>
      <name val="Arial"/>
      <family val="2"/>
    </font>
    <font>
      <b/>
      <sz val="18"/>
      <color theme="0"/>
      <name val="Arial"/>
      <family val="2"/>
    </font>
    <font>
      <sz val="24"/>
      <color rgb="FF000000"/>
      <name val="Arial"/>
      <family val="2"/>
    </font>
    <font>
      <sz val="15"/>
      <color rgb="FFFF0000"/>
      <name val="Arial"/>
      <family val="2"/>
    </font>
    <font>
      <sz val="11"/>
      <color rgb="FF000000"/>
      <name val="Arial"/>
      <family val="2"/>
    </font>
    <font>
      <sz val="14"/>
      <color theme="1"/>
      <name val="Arial"/>
      <family val="2"/>
    </font>
    <font>
      <b/>
      <sz val="14"/>
      <color theme="1"/>
      <name val="Arial"/>
      <family val="2"/>
    </font>
    <font>
      <i/>
      <sz val="12"/>
      <color rgb="FF000000"/>
      <name val="Arial"/>
      <family val="2"/>
    </font>
    <font>
      <sz val="20"/>
      <color rgb="FF000000"/>
      <name val="Arial"/>
      <family val="2"/>
    </font>
    <font>
      <b/>
      <sz val="11"/>
      <color rgb="FF333333"/>
      <name val="Calibri"/>
      <family val="2"/>
      <scheme val="minor"/>
    </font>
    <font>
      <b/>
      <sz val="10"/>
      <color rgb="FF000000"/>
      <name val="Calibri"/>
      <family val="2"/>
      <scheme val="minor"/>
    </font>
    <font>
      <sz val="10"/>
      <color rgb="FF000000"/>
      <name val="Calibri"/>
      <family val="2"/>
      <scheme val="minor"/>
    </font>
    <font>
      <b/>
      <sz val="11"/>
      <color rgb="FF000000"/>
      <name val="Calibri"/>
      <family val="2"/>
      <scheme val="minor"/>
    </font>
    <font>
      <sz val="9"/>
      <color rgb="FFFF0000"/>
      <name val="Arial"/>
      <family val="2"/>
    </font>
    <font>
      <b/>
      <sz val="9"/>
      <color theme="0"/>
      <name val="Arial"/>
      <family val="2"/>
    </font>
    <font>
      <sz val="9"/>
      <color theme="0"/>
      <name val="Arial"/>
      <family val="2"/>
    </font>
    <font>
      <sz val="10"/>
      <color theme="0"/>
      <name val="Arial"/>
      <family val="2"/>
    </font>
    <font>
      <sz val="22"/>
      <color theme="1"/>
      <name val="Arial"/>
      <family val="2"/>
    </font>
    <font>
      <b/>
      <sz val="34"/>
      <color theme="1"/>
      <name val="Arial"/>
      <family val="2"/>
    </font>
  </fonts>
  <fills count="30">
    <fill>
      <patternFill patternType="none"/>
    </fill>
    <fill>
      <patternFill patternType="gray125"/>
    </fill>
    <fill>
      <patternFill patternType="solid">
        <fgColor rgb="FFEFEFEF"/>
        <bgColor rgb="FFEFEFEF"/>
      </patternFill>
    </fill>
    <fill>
      <patternFill patternType="solid">
        <fgColor rgb="FFFFFF00"/>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4" tint="0.79998168889431442"/>
        <bgColor rgb="FFEFEFEF"/>
      </patternFill>
    </fill>
    <fill>
      <patternFill patternType="solid">
        <fgColor theme="0" tint="-0.14999847407452621"/>
        <bgColor indexed="64"/>
      </patternFill>
    </fill>
    <fill>
      <patternFill patternType="solid">
        <fgColor rgb="FFFFFF00"/>
        <bgColor rgb="FFFFFFFF"/>
      </patternFill>
    </fill>
    <fill>
      <patternFill patternType="solid">
        <fgColor theme="8" tint="0.79998168889431442"/>
        <bgColor indexed="64"/>
      </patternFill>
    </fill>
    <fill>
      <patternFill patternType="solid">
        <fgColor rgb="FFF5F5F5"/>
        <bgColor indexed="64"/>
      </patternFill>
    </fill>
    <fill>
      <patternFill patternType="solid">
        <fgColor theme="0"/>
        <bgColor indexed="64"/>
      </patternFill>
    </fill>
    <fill>
      <patternFill patternType="solid">
        <fgColor theme="9"/>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rgb="FF92D050"/>
        <bgColor indexed="64"/>
      </patternFill>
    </fill>
    <fill>
      <patternFill patternType="solid">
        <fgColor theme="5" tint="0.59999389629810485"/>
        <bgColor rgb="FFEFEFEF"/>
      </patternFill>
    </fill>
    <fill>
      <patternFill patternType="solid">
        <fgColor theme="8" tint="-0.249977111117893"/>
        <bgColor indexed="64"/>
      </patternFill>
    </fill>
    <fill>
      <patternFill patternType="solid">
        <fgColor theme="8" tint="0.39997558519241921"/>
        <bgColor indexed="64"/>
      </patternFill>
    </fill>
    <fill>
      <patternFill patternType="solid">
        <fgColor rgb="FFEAEAE8"/>
        <bgColor rgb="FFEAEAE8"/>
      </patternFill>
    </fill>
    <fill>
      <patternFill patternType="solid">
        <fgColor theme="8" tint="0.39997558519241921"/>
        <bgColor rgb="FFEFEFEF"/>
      </patternFill>
    </fill>
    <fill>
      <patternFill patternType="solid">
        <fgColor theme="4" tint="-0.249977111117893"/>
        <bgColor indexed="64"/>
      </patternFill>
    </fill>
    <fill>
      <patternFill patternType="solid">
        <fgColor theme="9" tint="0.59999389629810485"/>
        <bgColor indexed="64"/>
      </patternFill>
    </fill>
    <fill>
      <patternFill patternType="solid">
        <fgColor theme="0" tint="-4.9989318521683403E-2"/>
        <bgColor indexed="64"/>
      </patternFill>
    </fill>
  </fills>
  <borders count="50">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bottom style="medium">
        <color rgb="FFDDDDDD"/>
      </bottom>
      <diagonal/>
    </border>
    <border>
      <left/>
      <right/>
      <top style="medium">
        <color rgb="FFDDDDDD"/>
      </top>
      <bottom/>
      <diagonal/>
    </border>
    <border>
      <left/>
      <right style="thin">
        <color auto="1"/>
      </right>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right style="thin">
        <color auto="1"/>
      </right>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top/>
      <bottom style="medium">
        <color auto="1"/>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style="medium">
        <color auto="1"/>
      </top>
      <bottom/>
      <diagonal/>
    </border>
    <border>
      <left style="medium">
        <color auto="1"/>
      </left>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s>
  <cellStyleXfs count="4">
    <xf numFmtId="0" fontId="0" fillId="0" borderId="0"/>
    <xf numFmtId="0" fontId="15" fillId="0" borderId="0" applyNumberFormat="0" applyFill="0" applyBorder="0" applyAlignment="0" applyProtection="0"/>
    <xf numFmtId="9" fontId="16" fillId="0" borderId="0" applyFont="0" applyFill="0" applyBorder="0" applyAlignment="0" applyProtection="0"/>
    <xf numFmtId="43" fontId="28" fillId="0" borderId="0" applyFont="0" applyFill="0" applyBorder="0" applyAlignment="0" applyProtection="0"/>
  </cellStyleXfs>
  <cellXfs count="717">
    <xf numFmtId="0" fontId="0" fillId="0" borderId="0" xfId="0"/>
    <xf numFmtId="0" fontId="1" fillId="0" borderId="0" xfId="0" applyFont="1" applyAlignment="1">
      <alignment horizontal="center"/>
    </xf>
    <xf numFmtId="0" fontId="1" fillId="0" borderId="0" xfId="0" applyFont="1" applyAlignment="1">
      <alignment horizontal="center" vertical="center"/>
    </xf>
    <xf numFmtId="0" fontId="5" fillId="0" borderId="0" xfId="0" applyFont="1"/>
    <xf numFmtId="0" fontId="1" fillId="0" borderId="0" xfId="0" applyFont="1" applyAlignment="1">
      <alignment horizontal="center" vertical="center" wrapText="1"/>
    </xf>
    <xf numFmtId="0" fontId="4" fillId="0" borderId="0" xfId="0" applyFont="1" applyAlignment="1">
      <alignment vertical="center" wrapText="1"/>
    </xf>
    <xf numFmtId="0" fontId="1" fillId="0" borderId="0" xfId="0" applyFont="1"/>
    <xf numFmtId="0" fontId="6" fillId="0" borderId="0" xfId="0" applyFont="1"/>
    <xf numFmtId="0" fontId="6" fillId="0" borderId="0" xfId="0" applyFont="1" applyAlignment="1">
      <alignment horizontal="center"/>
    </xf>
    <xf numFmtId="0" fontId="8" fillId="0" borderId="0" xfId="0" applyFont="1"/>
    <xf numFmtId="0" fontId="0" fillId="5" borderId="0" xfId="0" applyFill="1"/>
    <xf numFmtId="0" fontId="9" fillId="0" borderId="0" xfId="0" applyFont="1"/>
    <xf numFmtId="0" fontId="10" fillId="0" borderId="0" xfId="0" applyFont="1"/>
    <xf numFmtId="0" fontId="11" fillId="7" borderId="2" xfId="0" applyFont="1" applyFill="1" applyBorder="1"/>
    <xf numFmtId="0" fontId="14" fillId="0" borderId="0" xfId="0" applyFont="1"/>
    <xf numFmtId="0" fontId="0" fillId="3" borderId="0" xfId="0" applyFill="1"/>
    <xf numFmtId="0" fontId="9" fillId="0" borderId="0" xfId="0" applyFont="1" applyAlignment="1">
      <alignment vertical="center" wrapText="1"/>
    </xf>
    <xf numFmtId="0" fontId="18" fillId="0" borderId="0" xfId="0" applyFont="1" applyAlignment="1">
      <alignment horizontal="left" vertical="center" wrapText="1"/>
    </xf>
    <xf numFmtId="0" fontId="20" fillId="0" borderId="0" xfId="0" applyFont="1"/>
    <xf numFmtId="0" fontId="19"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vertical="center" wrapText="1"/>
    </xf>
    <xf numFmtId="0" fontId="19" fillId="0" borderId="0" xfId="0" applyFont="1" applyAlignment="1">
      <alignment vertical="center" wrapText="1"/>
    </xf>
    <xf numFmtId="0" fontId="22" fillId="0" borderId="0" xfId="0" applyFont="1" applyAlignment="1">
      <alignment vertical="center" wrapText="1"/>
    </xf>
    <xf numFmtId="0" fontId="22" fillId="0" borderId="0" xfId="0" applyFont="1" applyAlignment="1">
      <alignment horizontal="left" vertical="center" wrapText="1"/>
    </xf>
    <xf numFmtId="0" fontId="23" fillId="0" borderId="0" xfId="0" applyFont="1" applyAlignment="1">
      <alignment horizontal="left" vertical="center" wrapText="1"/>
    </xf>
    <xf numFmtId="0" fontId="23" fillId="0" borderId="0" xfId="0" applyFont="1" applyAlignment="1">
      <alignment vertical="center" wrapText="1"/>
    </xf>
    <xf numFmtId="0" fontId="21" fillId="0" borderId="0" xfId="0" applyFont="1" applyAlignment="1">
      <alignment horizontal="left" vertical="center" wrapText="1"/>
    </xf>
    <xf numFmtId="0" fontId="24" fillId="10" borderId="11" xfId="0" applyFont="1" applyFill="1" applyBorder="1" applyAlignment="1">
      <alignment horizontal="center" vertical="top" wrapText="1"/>
    </xf>
    <xf numFmtId="0" fontId="25" fillId="0" borderId="11" xfId="0" applyFont="1" applyBorder="1" applyAlignment="1">
      <alignment vertical="top" wrapText="1"/>
    </xf>
    <xf numFmtId="0" fontId="25" fillId="0" borderId="0" xfId="0" applyFont="1" applyAlignment="1">
      <alignment vertical="top" wrapText="1"/>
    </xf>
    <xf numFmtId="0" fontId="0" fillId="0" borderId="0" xfId="0" applyAlignment="1">
      <alignment horizontal="justify" vertical="center" wrapText="1"/>
    </xf>
    <xf numFmtId="0" fontId="21" fillId="0" borderId="0" xfId="0" applyFont="1" applyAlignment="1">
      <alignment horizontal="justify" vertical="center" wrapText="1"/>
    </xf>
    <xf numFmtId="0" fontId="15" fillId="0" borderId="0" xfId="1"/>
    <xf numFmtId="0" fontId="22" fillId="3" borderId="0" xfId="0" applyFont="1" applyFill="1" applyAlignment="1">
      <alignment horizontal="left" vertical="center" wrapText="1"/>
    </xf>
    <xf numFmtId="0" fontId="8" fillId="3" borderId="0" xfId="0" applyFont="1" applyFill="1" applyAlignment="1">
      <alignment vertical="center" wrapText="1"/>
    </xf>
    <xf numFmtId="0" fontId="22" fillId="3" borderId="0" xfId="0" applyFont="1" applyFill="1" applyAlignment="1">
      <alignment vertical="center" wrapText="1"/>
    </xf>
    <xf numFmtId="0" fontId="19" fillId="3" borderId="0" xfId="0" applyFont="1" applyFill="1" applyAlignment="1">
      <alignment horizontal="left" vertical="center" wrapText="1"/>
    </xf>
    <xf numFmtId="0" fontId="9" fillId="0" borderId="0" xfId="0" quotePrefix="1" applyFont="1"/>
    <xf numFmtId="0" fontId="0" fillId="0" borderId="0" xfId="0" applyAlignment="1">
      <alignment wrapText="1"/>
    </xf>
    <xf numFmtId="9" fontId="0" fillId="0" borderId="0" xfId="2" applyFont="1"/>
    <xf numFmtId="0" fontId="0" fillId="0" borderId="0" xfId="0" applyAlignment="1">
      <alignment horizontal="center" vertical="center" wrapText="1"/>
    </xf>
    <xf numFmtId="0" fontId="0" fillId="0" borderId="0" xfId="0" applyAlignment="1">
      <alignment horizontal="center"/>
    </xf>
    <xf numFmtId="0" fontId="25" fillId="3" borderId="11" xfId="0" applyFont="1" applyFill="1" applyBorder="1" applyAlignment="1">
      <alignment vertical="top" wrapText="1"/>
    </xf>
    <xf numFmtId="0" fontId="25" fillId="12" borderId="11" xfId="0" applyFont="1" applyFill="1" applyBorder="1" applyAlignment="1">
      <alignment vertical="top" wrapText="1"/>
    </xf>
    <xf numFmtId="0" fontId="25" fillId="12" borderId="0" xfId="0" applyFont="1" applyFill="1" applyAlignment="1">
      <alignment vertical="top" wrapText="1"/>
    </xf>
    <xf numFmtId="0" fontId="0" fillId="12" borderId="0" xfId="0" applyFill="1"/>
    <xf numFmtId="165" fontId="0" fillId="0" borderId="0" xfId="0" applyNumberFormat="1"/>
    <xf numFmtId="1" fontId="0" fillId="0" borderId="0" xfId="0" applyNumberFormat="1"/>
    <xf numFmtId="0" fontId="12" fillId="0" borderId="0" xfId="0" applyFont="1"/>
    <xf numFmtId="0" fontId="9" fillId="0" borderId="0" xfId="0" applyFont="1" applyAlignment="1">
      <alignment wrapText="1"/>
    </xf>
    <xf numFmtId="167" fontId="0" fillId="0" borderId="0" xfId="3" applyNumberFormat="1" applyFont="1" applyAlignment="1">
      <alignment horizontal="center"/>
    </xf>
    <xf numFmtId="166" fontId="0" fillId="0" borderId="0" xfId="3" applyNumberFormat="1" applyFont="1" applyAlignment="1">
      <alignment horizontal="center"/>
    </xf>
    <xf numFmtId="0" fontId="0" fillId="0" borderId="0" xfId="0" applyAlignment="1">
      <alignment horizontal="center" wrapText="1"/>
    </xf>
    <xf numFmtId="0" fontId="9" fillId="0" borderId="0" xfId="0" applyFont="1" applyAlignment="1">
      <alignment horizontal="center" vertical="center" wrapText="1"/>
    </xf>
    <xf numFmtId="164" fontId="0" fillId="0" borderId="0" xfId="2" applyNumberFormat="1" applyFont="1"/>
    <xf numFmtId="0" fontId="0" fillId="0" borderId="0" xfId="2" applyNumberFormat="1" applyFont="1"/>
    <xf numFmtId="10" fontId="0" fillId="0" borderId="0" xfId="0" applyNumberFormat="1"/>
    <xf numFmtId="0" fontId="9" fillId="3" borderId="0" xfId="0" applyFont="1" applyFill="1" applyAlignment="1">
      <alignment horizontal="center" vertical="center" wrapText="1"/>
    </xf>
    <xf numFmtId="164" fontId="1" fillId="0" borderId="0" xfId="0" applyNumberFormat="1" applyFont="1" applyAlignment="1">
      <alignment horizontal="center"/>
    </xf>
    <xf numFmtId="0" fontId="31" fillId="0" borderId="0" xfId="0" applyFont="1" applyAlignment="1">
      <alignment horizontal="center" vertical="center"/>
    </xf>
    <xf numFmtId="14" fontId="31" fillId="0" borderId="0" xfId="0" applyNumberFormat="1" applyFont="1" applyAlignment="1">
      <alignment horizontal="center" vertical="center"/>
    </xf>
    <xf numFmtId="164" fontId="14" fillId="0" borderId="0" xfId="2" applyNumberFormat="1" applyFont="1" applyAlignment="1">
      <alignment horizontal="center"/>
    </xf>
    <xf numFmtId="166" fontId="0" fillId="0" borderId="0" xfId="0" applyNumberFormat="1" applyAlignment="1">
      <alignment horizontal="center"/>
    </xf>
    <xf numFmtId="0" fontId="9" fillId="0" borderId="0" xfId="0" applyFont="1" applyAlignment="1">
      <alignment horizontal="center"/>
    </xf>
    <xf numFmtId="10" fontId="0" fillId="0" borderId="0" xfId="0" applyNumberFormat="1" applyAlignment="1">
      <alignment horizontal="center"/>
    </xf>
    <xf numFmtId="0" fontId="9" fillId="0" borderId="0" xfId="0" applyFont="1" applyAlignment="1">
      <alignment horizontal="center" wrapText="1"/>
    </xf>
    <xf numFmtId="164" fontId="1" fillId="0" borderId="0" xfId="2" applyNumberFormat="1" applyFont="1" applyAlignment="1">
      <alignment horizontal="center"/>
    </xf>
    <xf numFmtId="0" fontId="34" fillId="0" borderId="0" xfId="0" applyFont="1"/>
    <xf numFmtId="2" fontId="0" fillId="0" borderId="0" xfId="0" applyNumberFormat="1"/>
    <xf numFmtId="0" fontId="36" fillId="0" borderId="0" xfId="0" applyFont="1" applyAlignment="1">
      <alignment horizontal="center" vertical="center" wrapText="1"/>
    </xf>
    <xf numFmtId="0" fontId="36" fillId="0" borderId="0" xfId="0" applyFont="1"/>
    <xf numFmtId="0" fontId="9" fillId="0" borderId="9" xfId="0" applyFont="1" applyBorder="1"/>
    <xf numFmtId="0" fontId="0" fillId="0" borderId="9" xfId="0" applyBorder="1"/>
    <xf numFmtId="9" fontId="9" fillId="0" borderId="0" xfId="0" applyNumberFormat="1" applyFont="1"/>
    <xf numFmtId="165" fontId="0" fillId="0" borderId="9" xfId="0" applyNumberFormat="1" applyBorder="1" applyAlignment="1">
      <alignment horizontal="center"/>
    </xf>
    <xf numFmtId="0" fontId="37" fillId="0" borderId="9" xfId="0" applyFont="1" applyBorder="1"/>
    <xf numFmtId="0" fontId="9" fillId="0" borderId="9" xfId="0" applyFont="1" applyBorder="1" applyAlignment="1">
      <alignment horizontal="center" vertical="center" wrapText="1"/>
    </xf>
    <xf numFmtId="0" fontId="9" fillId="0" borderId="9" xfId="0" quotePrefix="1" applyFont="1" applyBorder="1" applyAlignment="1">
      <alignment horizontal="center" vertical="center" wrapText="1"/>
    </xf>
    <xf numFmtId="0" fontId="8" fillId="4" borderId="9" xfId="0" applyFont="1" applyFill="1" applyBorder="1"/>
    <xf numFmtId="0" fontId="8" fillId="0" borderId="9" xfId="0" applyFont="1" applyBorder="1"/>
    <xf numFmtId="2" fontId="9" fillId="0" borderId="9" xfId="0" applyNumberFormat="1" applyFont="1" applyBorder="1"/>
    <xf numFmtId="2" fontId="9" fillId="0" borderId="0" xfId="0" applyNumberFormat="1" applyFont="1" applyAlignment="1">
      <alignment horizontal="center"/>
    </xf>
    <xf numFmtId="165" fontId="0" fillId="0" borderId="0" xfId="0" applyNumberFormat="1" applyAlignment="1">
      <alignment horizontal="center"/>
    </xf>
    <xf numFmtId="0" fontId="9" fillId="0" borderId="18" xfId="0" applyFont="1" applyBorder="1" applyAlignment="1">
      <alignment vertical="center" wrapText="1"/>
    </xf>
    <xf numFmtId="0" fontId="4" fillId="8" borderId="0" xfId="0" applyFont="1" applyFill="1" applyAlignment="1">
      <alignment vertical="center" wrapText="1"/>
    </xf>
    <xf numFmtId="0" fontId="15" fillId="0" borderId="0" xfId="1" applyAlignment="1">
      <alignment horizontal="center" vertical="center" wrapText="1"/>
    </xf>
    <xf numFmtId="168" fontId="29" fillId="0" borderId="12" xfId="0" applyNumberFormat="1" applyFont="1" applyBorder="1" applyAlignment="1">
      <alignment horizontal="center" vertical="center" wrapText="1"/>
    </xf>
    <xf numFmtId="0" fontId="15" fillId="0" borderId="0" xfId="1" applyAlignment="1">
      <alignment wrapText="1"/>
    </xf>
    <xf numFmtId="0" fontId="30" fillId="0" borderId="0" xfId="1" applyFont="1" applyAlignment="1">
      <alignment vertical="center" wrapText="1"/>
    </xf>
    <xf numFmtId="0" fontId="15" fillId="0" borderId="0" xfId="1" applyAlignment="1" applyProtection="1">
      <alignment wrapText="1"/>
      <protection locked="0"/>
    </xf>
    <xf numFmtId="0" fontId="42" fillId="0" borderId="0" xfId="0" applyFont="1"/>
    <xf numFmtId="0" fontId="8" fillId="14" borderId="0" xfId="0" applyFont="1" applyFill="1"/>
    <xf numFmtId="0" fontId="45" fillId="0" borderId="9" xfId="0" applyFont="1" applyBorder="1"/>
    <xf numFmtId="0" fontId="45" fillId="0" borderId="0" xfId="0" applyFont="1"/>
    <xf numFmtId="0" fontId="47" fillId="0" borderId="0" xfId="0" applyFont="1"/>
    <xf numFmtId="0" fontId="47" fillId="0" borderId="0" xfId="0" applyFont="1" applyAlignment="1">
      <alignment horizontal="center"/>
    </xf>
    <xf numFmtId="0" fontId="26" fillId="16" borderId="9" xfId="0" applyFont="1" applyFill="1" applyBorder="1" applyAlignment="1">
      <alignment horizontal="center"/>
    </xf>
    <xf numFmtId="0" fontId="47" fillId="0" borderId="9" xfId="0" applyFont="1" applyBorder="1" applyAlignment="1">
      <alignment horizontal="center" vertical="center" wrapText="1"/>
    </xf>
    <xf numFmtId="0" fontId="26" fillId="0" borderId="9" xfId="0" applyFont="1" applyBorder="1" applyAlignment="1">
      <alignment horizontal="center" vertical="center" wrapText="1"/>
    </xf>
    <xf numFmtId="2" fontId="9" fillId="0" borderId="9" xfId="2" applyNumberFormat="1" applyFont="1" applyBorder="1" applyAlignment="1">
      <alignment horizontal="center"/>
    </xf>
    <xf numFmtId="2" fontId="9" fillId="0" borderId="9" xfId="0" applyNumberFormat="1" applyFont="1" applyBorder="1" applyAlignment="1">
      <alignment horizontal="center"/>
    </xf>
    <xf numFmtId="165" fontId="0" fillId="0" borderId="0" xfId="0" applyNumberFormat="1" applyAlignment="1">
      <alignment horizontal="center" vertical="center"/>
    </xf>
    <xf numFmtId="0" fontId="1" fillId="0" borderId="9" xfId="0" applyFont="1" applyBorder="1" applyAlignment="1">
      <alignment vertical="center" wrapText="1"/>
    </xf>
    <xf numFmtId="0" fontId="9" fillId="0" borderId="9" xfId="0" applyFont="1" applyBorder="1" applyAlignment="1">
      <alignment horizontal="left" vertical="center"/>
    </xf>
    <xf numFmtId="0" fontId="36" fillId="11" borderId="0" xfId="0" applyFont="1" applyFill="1"/>
    <xf numFmtId="0" fontId="0" fillId="11" borderId="0" xfId="0" applyFill="1"/>
    <xf numFmtId="0" fontId="0" fillId="0" borderId="0" xfId="0" applyAlignment="1">
      <alignment horizontal="center" vertical="center"/>
    </xf>
    <xf numFmtId="0" fontId="0" fillId="0" borderId="0" xfId="0" applyAlignment="1">
      <alignment horizontal="left" vertical="center"/>
    </xf>
    <xf numFmtId="0" fontId="8" fillId="0" borderId="0" xfId="0" applyFont="1" applyAlignment="1">
      <alignment horizontal="left" vertical="center"/>
    </xf>
    <xf numFmtId="0" fontId="8" fillId="0" borderId="0" xfId="0" applyFont="1" applyAlignment="1">
      <alignment horizontal="center"/>
    </xf>
    <xf numFmtId="0" fontId="0" fillId="19" borderId="0" xfId="0" applyFill="1"/>
    <xf numFmtId="0" fontId="50" fillId="0" borderId="0" xfId="0" applyFont="1"/>
    <xf numFmtId="0" fontId="1" fillId="0" borderId="0" xfId="0" quotePrefix="1" applyFont="1" applyAlignment="1">
      <alignment horizontal="center" wrapText="1"/>
    </xf>
    <xf numFmtId="0" fontId="0" fillId="4" borderId="0" xfId="0" applyFill="1"/>
    <xf numFmtId="0" fontId="2" fillId="0" borderId="0" xfId="0" applyFont="1" applyAlignment="1">
      <alignment horizontal="center"/>
    </xf>
    <xf numFmtId="0" fontId="12" fillId="0" borderId="0" xfId="0" applyFont="1" applyAlignment="1">
      <alignment horizontal="center"/>
    </xf>
    <xf numFmtId="0" fontId="11" fillId="0" borderId="0" xfId="0" applyFont="1"/>
    <xf numFmtId="0" fontId="35" fillId="0" borderId="0" xfId="0" applyFont="1"/>
    <xf numFmtId="0" fontId="5" fillId="0" borderId="0" xfId="0" applyFont="1" applyAlignment="1">
      <alignment wrapText="1"/>
    </xf>
    <xf numFmtId="0" fontId="43" fillId="0" borderId="0" xfId="0" applyFont="1"/>
    <xf numFmtId="0" fontId="51" fillId="0" borderId="0" xfId="0" applyFont="1" applyAlignment="1">
      <alignment horizontal="center" vertical="center"/>
    </xf>
    <xf numFmtId="3" fontId="9" fillId="0" borderId="0" xfId="0" applyNumberFormat="1" applyFont="1" applyAlignment="1">
      <alignment horizontal="center" vertical="center" wrapText="1"/>
    </xf>
    <xf numFmtId="3" fontId="0" fillId="0" borderId="0" xfId="0" applyNumberFormat="1" applyAlignment="1">
      <alignment horizontal="center" vertical="center" wrapText="1"/>
    </xf>
    <xf numFmtId="0" fontId="9" fillId="21" borderId="0" xfId="0" applyFont="1" applyFill="1" applyAlignment="1">
      <alignment horizontal="center" vertical="center" wrapText="1"/>
    </xf>
    <xf numFmtId="164" fontId="0" fillId="0" borderId="0" xfId="2" applyNumberFormat="1" applyFont="1" applyAlignment="1">
      <alignment horizontal="center"/>
    </xf>
    <xf numFmtId="0" fontId="0" fillId="0" borderId="0" xfId="2" applyNumberFormat="1" applyFont="1" applyAlignment="1">
      <alignment horizontal="center"/>
    </xf>
    <xf numFmtId="9" fontId="0" fillId="0" borderId="0" xfId="2" applyFon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9" fontId="9" fillId="0" borderId="0" xfId="0" applyNumberFormat="1" applyFont="1" applyAlignment="1">
      <alignment horizontal="center"/>
    </xf>
    <xf numFmtId="2" fontId="1" fillId="0" borderId="0" xfId="0" applyNumberFormat="1" applyFont="1" applyAlignment="1">
      <alignment horizontal="center"/>
    </xf>
    <xf numFmtId="0" fontId="2" fillId="7" borderId="1" xfId="0" applyFont="1" applyFill="1" applyBorder="1" applyAlignment="1">
      <alignment vertical="center" wrapText="1"/>
    </xf>
    <xf numFmtId="9" fontId="0" fillId="3" borderId="9" xfId="0" applyNumberFormat="1" applyFill="1" applyBorder="1" applyAlignment="1">
      <alignment horizontal="center" vertical="center"/>
    </xf>
    <xf numFmtId="0" fontId="52" fillId="0" borderId="0" xfId="0" applyFont="1" applyAlignment="1">
      <alignment wrapText="1"/>
    </xf>
    <xf numFmtId="9" fontId="1" fillId="0" borderId="0" xfId="0" applyNumberFormat="1" applyFont="1" applyAlignment="1">
      <alignment horizontal="center"/>
    </xf>
    <xf numFmtId="164" fontId="14" fillId="0" borderId="0" xfId="0" applyNumberFormat="1" applyFont="1" applyAlignment="1">
      <alignment horizontal="center"/>
    </xf>
    <xf numFmtId="9" fontId="1" fillId="0" borderId="0" xfId="2" applyFont="1" applyAlignment="1">
      <alignment horizontal="center"/>
    </xf>
    <xf numFmtId="164" fontId="1" fillId="0" borderId="0" xfId="2" applyNumberFormat="1" applyFont="1" applyAlignment="1">
      <alignment horizontal="center" vertical="center"/>
    </xf>
    <xf numFmtId="164" fontId="1" fillId="0" borderId="0" xfId="0" applyNumberFormat="1" applyFont="1" applyAlignment="1">
      <alignment horizontal="center" vertical="center"/>
    </xf>
    <xf numFmtId="164" fontId="53" fillId="0" borderId="0" xfId="2" applyNumberFormat="1" applyFont="1" applyAlignment="1">
      <alignment horizontal="center"/>
    </xf>
    <xf numFmtId="0" fontId="53" fillId="0" borderId="0" xfId="0" applyFont="1" applyAlignment="1">
      <alignment horizontal="center"/>
    </xf>
    <xf numFmtId="9" fontId="53" fillId="0" borderId="0" xfId="0" applyNumberFormat="1" applyFont="1" applyAlignment="1">
      <alignment horizontal="center"/>
    </xf>
    <xf numFmtId="164" fontId="54" fillId="0" borderId="0" xfId="0" applyNumberFormat="1" applyFont="1" applyAlignment="1">
      <alignment horizontal="center"/>
    </xf>
    <xf numFmtId="164" fontId="53" fillId="0" borderId="0" xfId="0" applyNumberFormat="1" applyFont="1" applyAlignment="1">
      <alignment horizontal="center"/>
    </xf>
    <xf numFmtId="10" fontId="54" fillId="0" borderId="0" xfId="0" applyNumberFormat="1" applyFont="1" applyAlignment="1">
      <alignment horizontal="center"/>
    </xf>
    <xf numFmtId="10" fontId="53" fillId="0" borderId="0" xfId="0" applyNumberFormat="1" applyFont="1" applyAlignment="1">
      <alignment horizontal="center"/>
    </xf>
    <xf numFmtId="0" fontId="54" fillId="0" borderId="0" xfId="0" applyFont="1" applyAlignment="1">
      <alignment horizontal="center"/>
    </xf>
    <xf numFmtId="164" fontId="54" fillId="0" borderId="0" xfId="2" applyNumberFormat="1" applyFont="1" applyAlignment="1">
      <alignment horizontal="center"/>
    </xf>
    <xf numFmtId="9" fontId="53" fillId="0" borderId="0" xfId="2" applyFont="1" applyAlignment="1">
      <alignment horizontal="center"/>
    </xf>
    <xf numFmtId="9" fontId="33" fillId="0" borderId="0" xfId="0" applyNumberFormat="1" applyFont="1" applyAlignment="1">
      <alignment horizontal="center" vertical="center"/>
    </xf>
    <xf numFmtId="0" fontId="1" fillId="22" borderId="2" xfId="0" applyFont="1" applyFill="1" applyBorder="1" applyAlignment="1">
      <alignment horizontal="center"/>
    </xf>
    <xf numFmtId="0" fontId="4" fillId="17" borderId="1" xfId="0" applyFont="1" applyFill="1" applyBorder="1" applyAlignment="1">
      <alignment horizontal="right"/>
    </xf>
    <xf numFmtId="9" fontId="33" fillId="22" borderId="2" xfId="0" applyNumberFormat="1" applyFont="1" applyFill="1" applyBorder="1" applyAlignment="1">
      <alignment horizontal="center"/>
    </xf>
    <xf numFmtId="167" fontId="1" fillId="0" borderId="0" xfId="3" applyNumberFormat="1" applyFont="1" applyAlignment="1">
      <alignment horizontal="center" vertical="center"/>
    </xf>
    <xf numFmtId="9" fontId="33" fillId="0" borderId="0" xfId="2" applyFont="1" applyAlignment="1">
      <alignment horizontal="center" vertical="center"/>
    </xf>
    <xf numFmtId="0" fontId="1" fillId="0" borderId="34" xfId="0" applyFont="1" applyBorder="1" applyAlignment="1">
      <alignment horizontal="left" vertical="center" wrapText="1"/>
    </xf>
    <xf numFmtId="1" fontId="1" fillId="0" borderId="0" xfId="2" applyNumberFormat="1" applyFont="1" applyAlignment="1">
      <alignment horizontal="center" vertical="center"/>
    </xf>
    <xf numFmtId="0" fontId="1" fillId="0" borderId="5" xfId="0" quotePrefix="1" applyFont="1" applyBorder="1" applyAlignment="1">
      <alignment horizontal="center" vertical="center"/>
    </xf>
    <xf numFmtId="1" fontId="1" fillId="0" borderId="0" xfId="0" applyNumberFormat="1" applyFont="1" applyAlignment="1">
      <alignment horizontal="center" vertical="center" wrapText="1"/>
    </xf>
    <xf numFmtId="0" fontId="1" fillId="0" borderId="34" xfId="0" applyFont="1" applyBorder="1" applyAlignment="1">
      <alignment horizontal="left" vertical="center"/>
    </xf>
    <xf numFmtId="9" fontId="1" fillId="0" borderId="0" xfId="2" applyFont="1" applyAlignment="1">
      <alignment horizontal="center" vertical="center"/>
    </xf>
    <xf numFmtId="0" fontId="13" fillId="0" borderId="34" xfId="0" applyFont="1" applyBorder="1" applyAlignment="1">
      <alignment horizontal="left" vertical="center"/>
    </xf>
    <xf numFmtId="1" fontId="13" fillId="0" borderId="0" xfId="0" applyNumberFormat="1" applyFont="1" applyAlignment="1">
      <alignment horizontal="center" vertical="center"/>
    </xf>
    <xf numFmtId="1" fontId="42" fillId="0" borderId="0" xfId="0" applyNumberFormat="1" applyFont="1" applyAlignment="1">
      <alignment horizontal="center"/>
    </xf>
    <xf numFmtId="1" fontId="42" fillId="0" borderId="0" xfId="2" applyNumberFormat="1" applyFont="1" applyAlignment="1">
      <alignment horizontal="center" vertical="center"/>
    </xf>
    <xf numFmtId="0" fontId="42" fillId="0" borderId="5" xfId="0" quotePrefix="1" applyFont="1" applyBorder="1" applyAlignment="1">
      <alignment horizontal="center" vertical="center"/>
    </xf>
    <xf numFmtId="0" fontId="13" fillId="0" borderId="0" xfId="0" applyFont="1" applyAlignment="1">
      <alignment horizontal="center" vertical="center"/>
    </xf>
    <xf numFmtId="0" fontId="1" fillId="0" borderId="34" xfId="0" applyFont="1" applyBorder="1" applyAlignment="1">
      <alignment vertical="center" wrapText="1"/>
    </xf>
    <xf numFmtId="1" fontId="1" fillId="0" borderId="0" xfId="0" applyNumberFormat="1" applyFont="1" applyAlignment="1">
      <alignment horizontal="center" vertical="center"/>
    </xf>
    <xf numFmtId="0" fontId="1" fillId="0" borderId="5" xfId="0" applyFont="1" applyBorder="1" applyAlignment="1">
      <alignment horizontal="center" vertical="center"/>
    </xf>
    <xf numFmtId="0" fontId="32" fillId="0" borderId="34" xfId="0" applyFont="1" applyBorder="1" applyAlignment="1">
      <alignment horizontal="left" vertical="center" wrapText="1"/>
    </xf>
    <xf numFmtId="165" fontId="1" fillId="0" borderId="5" xfId="0" applyNumberFormat="1" applyFont="1" applyBorder="1" applyAlignment="1">
      <alignment horizontal="center" vertical="center"/>
    </xf>
    <xf numFmtId="0" fontId="32" fillId="0" borderId="34" xfId="0" applyFont="1" applyBorder="1" applyAlignment="1">
      <alignment horizontal="left" vertical="center"/>
    </xf>
    <xf numFmtId="0" fontId="1" fillId="0" borderId="5" xfId="0" applyFont="1" applyBorder="1" applyAlignment="1">
      <alignment horizontal="center"/>
    </xf>
    <xf numFmtId="0" fontId="53" fillId="0" borderId="34" xfId="0" applyFont="1" applyBorder="1"/>
    <xf numFmtId="0" fontId="53" fillId="0" borderId="5" xfId="0" applyFont="1" applyBorder="1" applyAlignment="1">
      <alignment horizontal="center"/>
    </xf>
    <xf numFmtId="0" fontId="54" fillId="0" borderId="34" xfId="0" applyFont="1" applyBorder="1" applyAlignment="1">
      <alignment vertical="center" wrapText="1"/>
    </xf>
    <xf numFmtId="0" fontId="54" fillId="0" borderId="34" xfId="0" applyFont="1" applyBorder="1"/>
    <xf numFmtId="0" fontId="54" fillId="0" borderId="34" xfId="0" applyFont="1" applyBorder="1" applyAlignment="1">
      <alignment vertical="center"/>
    </xf>
    <xf numFmtId="0" fontId="53" fillId="0" borderId="34" xfId="0" applyFont="1" applyBorder="1" applyAlignment="1">
      <alignment vertical="center" wrapText="1"/>
    </xf>
    <xf numFmtId="0" fontId="11" fillId="7" borderId="8" xfId="0" applyFont="1" applyFill="1" applyBorder="1"/>
    <xf numFmtId="0" fontId="4" fillId="0" borderId="34" xfId="0" applyFont="1" applyBorder="1" applyAlignment="1">
      <alignment horizontal="left" vertical="center"/>
    </xf>
    <xf numFmtId="3" fontId="1" fillId="0" borderId="0" xfId="0" applyNumberFormat="1" applyFont="1" applyAlignment="1">
      <alignment horizontal="center" vertical="center" wrapText="1"/>
    </xf>
    <xf numFmtId="3" fontId="1" fillId="0" borderId="0" xfId="0" applyNumberFormat="1" applyFont="1" applyAlignment="1">
      <alignment horizontal="center"/>
    </xf>
    <xf numFmtId="1" fontId="1" fillId="0" borderId="0" xfId="2" applyNumberFormat="1" applyFont="1" applyAlignment="1">
      <alignment horizontal="center"/>
    </xf>
    <xf numFmtId="0" fontId="34" fillId="0" borderId="28" xfId="0" applyFont="1" applyBorder="1" applyAlignment="1">
      <alignment vertical="center" wrapText="1"/>
    </xf>
    <xf numFmtId="0" fontId="34" fillId="0" borderId="6" xfId="0" applyFont="1" applyBorder="1" applyAlignment="1">
      <alignment horizontal="center"/>
    </xf>
    <xf numFmtId="9" fontId="1" fillId="0" borderId="0" xfId="2" applyFont="1" applyAlignment="1">
      <alignment horizontal="center" vertical="center" wrapText="1"/>
    </xf>
    <xf numFmtId="0" fontId="1" fillId="0" borderId="29" xfId="0" applyFont="1" applyBorder="1" applyAlignment="1">
      <alignment vertical="center" wrapText="1"/>
    </xf>
    <xf numFmtId="2" fontId="1" fillId="0" borderId="12" xfId="0" applyNumberFormat="1" applyFont="1" applyBorder="1" applyAlignment="1">
      <alignment horizontal="center" vertical="center"/>
    </xf>
    <xf numFmtId="0" fontId="1" fillId="0" borderId="12" xfId="0" applyFont="1" applyBorder="1" applyAlignment="1">
      <alignment horizontal="center" vertical="center"/>
    </xf>
    <xf numFmtId="0" fontId="1" fillId="5" borderId="29" xfId="0" applyFont="1" applyFill="1" applyBorder="1" applyAlignment="1">
      <alignment vertical="center" wrapText="1"/>
    </xf>
    <xf numFmtId="0" fontId="1" fillId="6" borderId="0" xfId="0" applyFont="1" applyFill="1" applyAlignment="1">
      <alignment horizontal="center" vertical="center"/>
    </xf>
    <xf numFmtId="0" fontId="33" fillId="6" borderId="0" xfId="0" applyFont="1" applyFill="1" applyAlignment="1">
      <alignment horizontal="center" vertical="center"/>
    </xf>
    <xf numFmtId="0" fontId="1" fillId="6" borderId="12" xfId="0" applyFont="1" applyFill="1" applyBorder="1" applyAlignment="1">
      <alignment horizontal="center" vertical="center"/>
    </xf>
    <xf numFmtId="0" fontId="1" fillId="0" borderId="32" xfId="0" applyFont="1" applyBorder="1" applyAlignment="1">
      <alignment vertical="center" wrapText="1"/>
    </xf>
    <xf numFmtId="0" fontId="1" fillId="0" borderId="19" xfId="0" applyFont="1" applyBorder="1" applyAlignment="1">
      <alignment horizontal="center" vertical="center"/>
    </xf>
    <xf numFmtId="9" fontId="33" fillId="0" borderId="19" xfId="0" applyNumberFormat="1" applyFont="1" applyBorder="1" applyAlignment="1">
      <alignment horizontal="center" vertical="center"/>
    </xf>
    <xf numFmtId="0" fontId="1" fillId="0" borderId="21" xfId="0" applyFont="1" applyBorder="1" applyAlignment="1">
      <alignment horizontal="center" vertical="center"/>
    </xf>
    <xf numFmtId="0" fontId="2" fillId="23" borderId="30" xfId="0" applyFont="1" applyFill="1" applyBorder="1" applyAlignment="1">
      <alignment vertical="center" wrapText="1"/>
    </xf>
    <xf numFmtId="0" fontId="11" fillId="23" borderId="18" xfId="0" applyFont="1" applyFill="1" applyBorder="1"/>
    <xf numFmtId="0" fontId="11" fillId="23" borderId="31" xfId="0" applyFont="1" applyFill="1" applyBorder="1"/>
    <xf numFmtId="0" fontId="1" fillId="0" borderId="0" xfId="0" quotePrefix="1" applyFont="1" applyAlignment="1">
      <alignment horizontal="center"/>
    </xf>
    <xf numFmtId="3" fontId="1" fillId="0" borderId="4" xfId="0" applyNumberFormat="1" applyFont="1" applyBorder="1" applyAlignment="1">
      <alignment horizontal="center" vertical="center" wrapText="1"/>
    </xf>
    <xf numFmtId="0" fontId="11" fillId="7" borderId="3" xfId="0" applyFont="1" applyFill="1" applyBorder="1"/>
    <xf numFmtId="0" fontId="4" fillId="20" borderId="3" xfId="0" applyFont="1" applyFill="1" applyBorder="1" applyAlignment="1">
      <alignment horizontal="center" vertical="center"/>
    </xf>
    <xf numFmtId="0" fontId="55" fillId="0" borderId="34" xfId="0" applyFont="1" applyBorder="1" applyAlignment="1">
      <alignment horizontal="left" vertical="center" wrapText="1"/>
    </xf>
    <xf numFmtId="0" fontId="0" fillId="0" borderId="35" xfId="0" applyBorder="1"/>
    <xf numFmtId="0" fontId="32" fillId="0" borderId="34" xfId="0" applyFont="1" applyBorder="1" applyAlignment="1">
      <alignment vertical="center" wrapText="1"/>
    </xf>
    <xf numFmtId="0" fontId="32" fillId="0" borderId="29" xfId="0" applyFont="1" applyBorder="1" applyAlignment="1">
      <alignment vertical="center" wrapText="1"/>
    </xf>
    <xf numFmtId="2" fontId="4" fillId="22" borderId="8" xfId="0" applyNumberFormat="1" applyFont="1" applyFill="1" applyBorder="1" applyAlignment="1">
      <alignment horizontal="center"/>
    </xf>
    <xf numFmtId="0" fontId="56" fillId="0" borderId="0" xfId="0" applyFont="1" applyAlignment="1">
      <alignment vertical="center"/>
    </xf>
    <xf numFmtId="0" fontId="57" fillId="0" borderId="0" xfId="0" applyFont="1" applyAlignment="1">
      <alignment vertical="center"/>
    </xf>
    <xf numFmtId="1" fontId="1" fillId="0" borderId="0" xfId="2" applyNumberFormat="1" applyFont="1" applyAlignment="1">
      <alignment horizontal="center" vertical="center" wrapText="1"/>
    </xf>
    <xf numFmtId="0" fontId="32" fillId="0" borderId="32" xfId="0" applyFont="1" applyBorder="1" applyAlignment="1">
      <alignment vertical="center" wrapText="1"/>
    </xf>
    <xf numFmtId="0" fontId="0" fillId="0" borderId="0" xfId="0" applyAlignment="1">
      <alignment vertical="center"/>
    </xf>
    <xf numFmtId="165" fontId="0" fillId="0" borderId="0" xfId="0" applyNumberFormat="1" applyAlignment="1">
      <alignment horizontal="left"/>
    </xf>
    <xf numFmtId="0" fontId="0" fillId="0" borderId="0" xfId="0" applyAlignment="1">
      <alignment horizontal="left"/>
    </xf>
    <xf numFmtId="0" fontId="58" fillId="0" borderId="0" xfId="0" applyFont="1" applyAlignment="1">
      <alignment horizontal="center" vertical="center"/>
    </xf>
    <xf numFmtId="0" fontId="59" fillId="0" borderId="0" xfId="0" applyFont="1"/>
    <xf numFmtId="0" fontId="45" fillId="4" borderId="0" xfId="0" applyFont="1" applyFill="1"/>
    <xf numFmtId="0" fontId="45" fillId="0" borderId="3" xfId="0" applyFont="1" applyBorder="1" applyAlignment="1">
      <alignment horizontal="center" vertical="center"/>
    </xf>
    <xf numFmtId="0" fontId="4" fillId="0" borderId="3" xfId="0" applyFont="1" applyBorder="1" applyAlignment="1">
      <alignment horizontal="center" vertical="center" wrapText="1"/>
    </xf>
    <xf numFmtId="0" fontId="2" fillId="24" borderId="14" xfId="0" applyFont="1" applyFill="1" applyBorder="1" applyAlignment="1">
      <alignment horizontal="right" vertical="center" wrapText="1"/>
    </xf>
    <xf numFmtId="0" fontId="2" fillId="24" borderId="20" xfId="0" applyFont="1" applyFill="1" applyBorder="1" applyAlignment="1">
      <alignment horizontal="center" vertical="center" wrapText="1"/>
    </xf>
    <xf numFmtId="9" fontId="60" fillId="24" borderId="20" xfId="2" applyFont="1" applyFill="1" applyBorder="1" applyAlignment="1">
      <alignment horizontal="center" vertical="center" wrapText="1"/>
    </xf>
    <xf numFmtId="2" fontId="2" fillId="24" borderId="15" xfId="0" applyNumberFormat="1" applyFont="1" applyFill="1" applyBorder="1" applyAlignment="1">
      <alignment horizontal="center" vertical="center" wrapText="1"/>
    </xf>
    <xf numFmtId="0" fontId="2" fillId="0" borderId="0" xfId="0" applyFont="1"/>
    <xf numFmtId="0" fontId="2" fillId="4" borderId="2" xfId="0" applyFont="1" applyFill="1" applyBorder="1"/>
    <xf numFmtId="0" fontId="61" fillId="23" borderId="30" xfId="0" applyFont="1" applyFill="1" applyBorder="1" applyAlignment="1">
      <alignment vertical="center" wrapText="1"/>
    </xf>
    <xf numFmtId="0" fontId="2" fillId="17" borderId="1" xfId="0" applyFont="1" applyFill="1" applyBorder="1" applyAlignment="1">
      <alignment horizontal="right"/>
    </xf>
    <xf numFmtId="0" fontId="12" fillId="22" borderId="2" xfId="0" applyFont="1" applyFill="1" applyBorder="1" applyAlignment="1">
      <alignment horizontal="center"/>
    </xf>
    <xf numFmtId="9" fontId="62" fillId="22" borderId="2" xfId="0" applyNumberFormat="1" applyFont="1" applyFill="1" applyBorder="1" applyAlignment="1">
      <alignment horizontal="center"/>
    </xf>
    <xf numFmtId="2" fontId="2" fillId="22" borderId="8" xfId="0" applyNumberFormat="1" applyFont="1" applyFill="1" applyBorder="1" applyAlignment="1">
      <alignment horizontal="center"/>
    </xf>
    <xf numFmtId="0" fontId="11" fillId="4" borderId="2" xfId="0" applyFont="1" applyFill="1" applyBorder="1"/>
    <xf numFmtId="0" fontId="2" fillId="17" borderId="1" xfId="0" applyFont="1" applyFill="1" applyBorder="1" applyAlignment="1">
      <alignment horizontal="right" vertical="center" wrapText="1"/>
    </xf>
    <xf numFmtId="0" fontId="12" fillId="17" borderId="2" xfId="0" applyFont="1" applyFill="1" applyBorder="1" applyAlignment="1">
      <alignment horizontal="center"/>
    </xf>
    <xf numFmtId="9" fontId="62" fillId="17" borderId="2" xfId="0" applyNumberFormat="1" applyFont="1" applyFill="1" applyBorder="1" applyAlignment="1">
      <alignment horizontal="center"/>
    </xf>
    <xf numFmtId="0" fontId="2" fillId="17" borderId="8" xfId="0" applyFont="1" applyFill="1" applyBorder="1" applyAlignment="1">
      <alignment horizontal="center"/>
    </xf>
    <xf numFmtId="0" fontId="2" fillId="17" borderId="3" xfId="0" applyFont="1" applyFill="1" applyBorder="1" applyAlignment="1">
      <alignment horizontal="right" vertical="center" wrapText="1"/>
    </xf>
    <xf numFmtId="0" fontId="2" fillId="17" borderId="25" xfId="0" applyFont="1" applyFill="1" applyBorder="1" applyAlignment="1">
      <alignment horizontal="right" vertical="center" wrapText="1"/>
    </xf>
    <xf numFmtId="0" fontId="12" fillId="22" borderId="33" xfId="0" applyFont="1" applyFill="1" applyBorder="1" applyAlignment="1">
      <alignment horizontal="center"/>
    </xf>
    <xf numFmtId="9" fontId="12" fillId="22" borderId="33" xfId="2" applyFont="1" applyFill="1" applyBorder="1" applyAlignment="1">
      <alignment horizontal="center"/>
    </xf>
    <xf numFmtId="9" fontId="62" fillId="22" borderId="33" xfId="2" applyFont="1" applyFill="1" applyBorder="1" applyAlignment="1">
      <alignment horizontal="center"/>
    </xf>
    <xf numFmtId="2" fontId="2" fillId="22" borderId="26" xfId="2" applyNumberFormat="1" applyFont="1" applyFill="1" applyBorder="1" applyAlignment="1">
      <alignment horizontal="center"/>
    </xf>
    <xf numFmtId="0" fontId="3" fillId="0" borderId="0" xfId="0" applyFont="1" applyAlignment="1">
      <alignment horizontal="center" vertical="center"/>
    </xf>
    <xf numFmtId="0" fontId="61" fillId="18" borderId="1" xfId="0" applyFont="1" applyFill="1" applyBorder="1" applyAlignment="1">
      <alignment vertical="center" wrapText="1"/>
    </xf>
    <xf numFmtId="0" fontId="63" fillId="18" borderId="2" xfId="0" applyFont="1" applyFill="1" applyBorder="1"/>
    <xf numFmtId="2" fontId="63" fillId="18" borderId="8" xfId="0" applyNumberFormat="1" applyFont="1" applyFill="1" applyBorder="1"/>
    <xf numFmtId="0" fontId="64" fillId="0" borderId="0" xfId="0" applyFont="1"/>
    <xf numFmtId="0" fontId="63" fillId="0" borderId="0" xfId="0" applyFont="1"/>
    <xf numFmtId="0" fontId="63" fillId="7" borderId="2" xfId="0" applyFont="1" applyFill="1" applyBorder="1"/>
    <xf numFmtId="0" fontId="54" fillId="0" borderId="0" xfId="0" applyFont="1"/>
    <xf numFmtId="0" fontId="1" fillId="0" borderId="28" xfId="0" applyFont="1" applyBorder="1"/>
    <xf numFmtId="0" fontId="54" fillId="0" borderId="28" xfId="0" applyFont="1" applyBorder="1"/>
    <xf numFmtId="9" fontId="53" fillId="0" borderId="6" xfId="2" applyFont="1" applyBorder="1" applyAlignment="1">
      <alignment horizontal="center"/>
    </xf>
    <xf numFmtId="164" fontId="1" fillId="0" borderId="6" xfId="2" applyNumberFormat="1" applyFont="1" applyBorder="1" applyAlignment="1">
      <alignment horizontal="center"/>
    </xf>
    <xf numFmtId="0" fontId="1" fillId="0" borderId="6" xfId="0" applyFont="1" applyBorder="1" applyAlignment="1">
      <alignment horizontal="center"/>
    </xf>
    <xf numFmtId="9" fontId="1" fillId="0" borderId="6" xfId="0" applyNumberFormat="1" applyFont="1" applyBorder="1" applyAlignment="1">
      <alignment horizontal="center"/>
    </xf>
    <xf numFmtId="0" fontId="1" fillId="0" borderId="7" xfId="0" applyFont="1" applyBorder="1" applyAlignment="1">
      <alignment horizontal="center"/>
    </xf>
    <xf numFmtId="164" fontId="9" fillId="0" borderId="0" xfId="2" applyNumberFormat="1" applyFont="1" applyAlignment="1">
      <alignment horizontal="center"/>
    </xf>
    <xf numFmtId="9" fontId="33" fillId="0" borderId="0" xfId="0" applyNumberFormat="1" applyFont="1" applyAlignment="1">
      <alignment horizontal="center"/>
    </xf>
    <xf numFmtId="0" fontId="9" fillId="0" borderId="6" xfId="0" applyFont="1" applyBorder="1"/>
    <xf numFmtId="164" fontId="9" fillId="0" borderId="6" xfId="2" applyNumberFormat="1" applyFont="1" applyBorder="1" applyAlignment="1">
      <alignment horizontal="center"/>
    </xf>
    <xf numFmtId="0" fontId="9" fillId="0" borderId="6" xfId="0" applyFont="1" applyBorder="1" applyAlignment="1">
      <alignment horizontal="center"/>
    </xf>
    <xf numFmtId="9" fontId="33" fillId="0" borderId="6" xfId="0" applyNumberFormat="1" applyFont="1" applyBorder="1" applyAlignment="1">
      <alignment horizontal="center"/>
    </xf>
    <xf numFmtId="0" fontId="4" fillId="24" borderId="1" xfId="0" applyFont="1" applyFill="1" applyBorder="1" applyAlignment="1">
      <alignment horizontal="right"/>
    </xf>
    <xf numFmtId="0" fontId="1" fillId="26" borderId="2" xfId="0" applyFont="1" applyFill="1" applyBorder="1" applyAlignment="1">
      <alignment horizontal="center"/>
    </xf>
    <xf numFmtId="9" fontId="33" fillId="26" borderId="2" xfId="0" applyNumberFormat="1" applyFont="1" applyFill="1" applyBorder="1" applyAlignment="1">
      <alignment horizontal="center"/>
    </xf>
    <xf numFmtId="2" fontId="4" fillId="26" borderId="8" xfId="0" applyNumberFormat="1" applyFont="1" applyFill="1" applyBorder="1" applyAlignment="1">
      <alignment horizontal="center"/>
    </xf>
    <xf numFmtId="0" fontId="65" fillId="0" borderId="0" xfId="0" applyFont="1"/>
    <xf numFmtId="0" fontId="9" fillId="0" borderId="0" xfId="0" applyFont="1" applyAlignment="1">
      <alignment vertical="center"/>
    </xf>
    <xf numFmtId="0" fontId="67" fillId="0" borderId="0" xfId="0" applyFont="1"/>
    <xf numFmtId="0" fontId="11" fillId="0" borderId="33" xfId="0" applyFont="1" applyBorder="1"/>
    <xf numFmtId="0" fontId="11" fillId="0" borderId="33" xfId="0" applyFont="1" applyBorder="1" applyAlignment="1">
      <alignment horizontal="center"/>
    </xf>
    <xf numFmtId="0" fontId="11" fillId="0" borderId="0" xfId="0" applyFont="1" applyAlignment="1">
      <alignment vertical="center" wrapText="1"/>
    </xf>
    <xf numFmtId="1" fontId="11" fillId="0" borderId="0" xfId="0" applyNumberFormat="1" applyFont="1" applyAlignment="1">
      <alignment horizontal="center"/>
    </xf>
    <xf numFmtId="0" fontId="11" fillId="0" borderId="0" xfId="0" applyFont="1" applyAlignment="1">
      <alignment horizontal="center"/>
    </xf>
    <xf numFmtId="0" fontId="48" fillId="0" borderId="3" xfId="0" applyFont="1" applyBorder="1" applyAlignment="1">
      <alignment horizontal="left" vertical="center"/>
    </xf>
    <xf numFmtId="0" fontId="11" fillId="0" borderId="0" xfId="0" applyFont="1" applyAlignment="1">
      <alignment vertical="center"/>
    </xf>
    <xf numFmtId="0" fontId="11" fillId="0" borderId="0" xfId="0" applyFont="1" applyAlignment="1">
      <alignment horizontal="left" vertical="center"/>
    </xf>
    <xf numFmtId="0" fontId="48" fillId="0" borderId="25" xfId="0" applyFont="1" applyBorder="1"/>
    <xf numFmtId="0" fontId="11" fillId="0" borderId="0" xfId="0" applyFont="1" applyAlignment="1">
      <alignment wrapText="1"/>
    </xf>
    <xf numFmtId="165" fontId="11" fillId="0" borderId="0" xfId="0" applyNumberFormat="1" applyFont="1" applyAlignment="1">
      <alignment horizontal="center" vertical="center"/>
    </xf>
    <xf numFmtId="0" fontId="48" fillId="0" borderId="25" xfId="0" applyFont="1" applyBorder="1" applyAlignment="1">
      <alignment vertical="center"/>
    </xf>
    <xf numFmtId="0" fontId="48" fillId="0" borderId="28" xfId="0" applyFont="1" applyBorder="1" applyAlignment="1">
      <alignment vertical="center" wrapText="1"/>
    </xf>
    <xf numFmtId="0" fontId="68" fillId="0" borderId="0" xfId="0" applyFont="1" applyAlignment="1">
      <alignment horizontal="left"/>
    </xf>
    <xf numFmtId="0" fontId="11" fillId="0" borderId="0" xfId="0" applyFont="1" applyAlignment="1">
      <alignment horizontal="left" vertical="center" wrapText="1"/>
    </xf>
    <xf numFmtId="167" fontId="11" fillId="0" borderId="20" xfId="3" applyNumberFormat="1" applyFont="1" applyBorder="1" applyAlignment="1">
      <alignment horizontal="center" vertical="center"/>
    </xf>
    <xf numFmtId="9" fontId="11" fillId="0" borderId="0" xfId="0" applyNumberFormat="1" applyFont="1"/>
    <xf numFmtId="0" fontId="11" fillId="0" borderId="18" xfId="0" applyFont="1" applyBorder="1" applyAlignment="1">
      <alignment vertical="center" wrapText="1"/>
    </xf>
    <xf numFmtId="1" fontId="11" fillId="0" borderId="18" xfId="0" applyNumberFormat="1" applyFont="1" applyBorder="1" applyAlignment="1">
      <alignment horizontal="center"/>
    </xf>
    <xf numFmtId="0" fontId="48" fillId="0" borderId="8" xfId="0" applyFont="1" applyBorder="1" applyAlignment="1">
      <alignment horizontal="center" vertical="center"/>
    </xf>
    <xf numFmtId="0" fontId="71" fillId="0" borderId="9" xfId="0" applyFont="1" applyBorder="1" applyAlignment="1">
      <alignment horizontal="center" vertical="center" wrapText="1"/>
    </xf>
    <xf numFmtId="169" fontId="11" fillId="0" borderId="0" xfId="3" applyNumberFormat="1" applyFont="1" applyAlignment="1">
      <alignment horizontal="center" vertical="center"/>
    </xf>
    <xf numFmtId="3" fontId="11" fillId="0" borderId="0" xfId="0" applyNumberFormat="1" applyFont="1" applyAlignment="1">
      <alignment horizontal="center" vertical="center"/>
    </xf>
    <xf numFmtId="0" fontId="71" fillId="0" borderId="9" xfId="0" applyFont="1" applyBorder="1" applyAlignment="1">
      <alignment horizontal="center" vertical="center"/>
    </xf>
    <xf numFmtId="0" fontId="72" fillId="0" borderId="0" xfId="0" quotePrefix="1" applyFont="1" applyAlignment="1">
      <alignment horizontal="center" vertical="center"/>
    </xf>
    <xf numFmtId="0" fontId="74" fillId="0" borderId="9" xfId="0" applyFont="1" applyBorder="1" applyAlignment="1">
      <alignment horizontal="center" vertical="center" wrapText="1"/>
    </xf>
    <xf numFmtId="0" fontId="63" fillId="0" borderId="0" xfId="0" applyFont="1" applyAlignment="1">
      <alignment horizontal="left" vertical="center" wrapText="1"/>
    </xf>
    <xf numFmtId="0" fontId="63" fillId="0" borderId="0" xfId="0" applyFont="1" applyAlignment="1">
      <alignment horizontal="center" vertical="center" wrapText="1"/>
    </xf>
    <xf numFmtId="0" fontId="9" fillId="0" borderId="0" xfId="0" applyFont="1" applyAlignment="1">
      <alignment horizontal="left" vertical="center"/>
    </xf>
    <xf numFmtId="1" fontId="66" fillId="0" borderId="9" xfId="0" applyNumberFormat="1" applyFont="1" applyBorder="1" applyAlignment="1">
      <alignment horizontal="center" vertical="center"/>
    </xf>
    <xf numFmtId="0" fontId="66" fillId="0" borderId="9" xfId="0" applyFont="1" applyBorder="1" applyAlignment="1">
      <alignment horizontal="center" vertical="center"/>
    </xf>
    <xf numFmtId="9" fontId="66" fillId="0" borderId="9" xfId="2" applyFont="1" applyBorder="1" applyAlignment="1">
      <alignment horizontal="center" vertical="center"/>
    </xf>
    <xf numFmtId="9" fontId="66" fillId="0" borderId="9" xfId="0" applyNumberFormat="1" applyFont="1" applyBorder="1" applyAlignment="1">
      <alignment horizontal="center" vertical="center"/>
    </xf>
    <xf numFmtId="0" fontId="66" fillId="0" borderId="9" xfId="0" applyFont="1" applyBorder="1" applyAlignment="1">
      <alignment horizontal="left" vertical="center"/>
    </xf>
    <xf numFmtId="169" fontId="66" fillId="0" borderId="9" xfId="3" applyNumberFormat="1" applyFont="1" applyBorder="1" applyAlignment="1">
      <alignment horizontal="center" vertical="center"/>
    </xf>
    <xf numFmtId="3" fontId="76" fillId="0" borderId="9" xfId="0" applyNumberFormat="1" applyFont="1" applyBorder="1" applyAlignment="1">
      <alignment horizontal="center" vertical="center"/>
    </xf>
    <xf numFmtId="1" fontId="76" fillId="0" borderId="9" xfId="0" applyNumberFormat="1" applyFont="1" applyBorder="1" applyAlignment="1">
      <alignment horizontal="center" vertical="center"/>
    </xf>
    <xf numFmtId="9" fontId="76" fillId="0" borderId="9" xfId="2" applyFont="1" applyBorder="1" applyAlignment="1">
      <alignment horizontal="center" vertical="center"/>
    </xf>
    <xf numFmtId="3" fontId="76" fillId="0" borderId="14" xfId="0" applyNumberFormat="1" applyFont="1" applyBorder="1" applyAlignment="1">
      <alignment horizontal="center" vertical="center"/>
    </xf>
    <xf numFmtId="0" fontId="71" fillId="0" borderId="0" xfId="0" applyFont="1" applyAlignment="1">
      <alignment horizontal="center" vertical="center" wrapText="1"/>
    </xf>
    <xf numFmtId="0" fontId="66" fillId="0" borderId="0" xfId="0" applyFont="1" applyAlignment="1">
      <alignment horizontal="center" vertical="center"/>
    </xf>
    <xf numFmtId="0" fontId="69" fillId="0" borderId="3" xfId="0" applyFont="1" applyBorder="1" applyAlignment="1">
      <alignment horizontal="left" vertical="center"/>
    </xf>
    <xf numFmtId="0" fontId="69" fillId="0" borderId="3" xfId="0" applyFont="1" applyBorder="1" applyAlignment="1">
      <alignment horizontal="center" vertical="center" wrapText="1"/>
    </xf>
    <xf numFmtId="0" fontId="69" fillId="17" borderId="3" xfId="0" applyFont="1" applyFill="1" applyBorder="1" applyAlignment="1">
      <alignment horizontal="left" vertical="center"/>
    </xf>
    <xf numFmtId="165" fontId="69" fillId="17" borderId="3" xfId="0" applyNumberFormat="1" applyFont="1" applyFill="1" applyBorder="1" applyAlignment="1">
      <alignment horizontal="left" vertical="center"/>
    </xf>
    <xf numFmtId="0" fontId="63" fillId="0" borderId="22" xfId="0" applyFont="1" applyBorder="1" applyAlignment="1">
      <alignment horizontal="left" vertical="center"/>
    </xf>
    <xf numFmtId="165" fontId="63" fillId="0" borderId="22" xfId="0" applyNumberFormat="1" applyFont="1" applyBorder="1" applyAlignment="1">
      <alignment horizontal="center" vertical="center"/>
    </xf>
    <xf numFmtId="0" fontId="63" fillId="0" borderId="23" xfId="0" applyFont="1" applyBorder="1" applyAlignment="1">
      <alignment vertical="center"/>
    </xf>
    <xf numFmtId="0" fontId="63" fillId="0" borderId="27" xfId="0" applyFont="1" applyBorder="1" applyAlignment="1">
      <alignment vertical="center"/>
    </xf>
    <xf numFmtId="0" fontId="63" fillId="0" borderId="24" xfId="0" applyFont="1" applyBorder="1" applyAlignment="1">
      <alignment vertical="center"/>
    </xf>
    <xf numFmtId="0" fontId="69" fillId="0" borderId="1" xfId="0" applyFont="1" applyBorder="1"/>
    <xf numFmtId="0" fontId="69" fillId="0" borderId="3" xfId="0" applyFont="1" applyBorder="1" applyAlignment="1">
      <alignment horizontal="center"/>
    </xf>
    <xf numFmtId="165" fontId="11" fillId="0" borderId="0" xfId="0" applyNumberFormat="1" applyFont="1" applyAlignment="1">
      <alignment horizontal="left" vertical="center" wrapText="1"/>
    </xf>
    <xf numFmtId="0" fontId="11" fillId="0" borderId="0" xfId="0" applyFont="1" applyAlignment="1">
      <alignment horizontal="center" vertical="center" wrapText="1"/>
    </xf>
    <xf numFmtId="0" fontId="63" fillId="0" borderId="9" xfId="0" applyFont="1" applyBorder="1" applyAlignment="1">
      <alignment vertical="center"/>
    </xf>
    <xf numFmtId="0" fontId="69" fillId="28" borderId="9" xfId="0" applyFont="1" applyFill="1" applyBorder="1" applyAlignment="1">
      <alignment vertical="center"/>
    </xf>
    <xf numFmtId="0" fontId="69" fillId="28" borderId="9" xfId="0" applyFont="1" applyFill="1" applyBorder="1" applyAlignment="1">
      <alignment horizontal="center" vertical="center"/>
    </xf>
    <xf numFmtId="0" fontId="68" fillId="0" borderId="0" xfId="0" applyFont="1"/>
    <xf numFmtId="0" fontId="63" fillId="0" borderId="0" xfId="0" applyFont="1" applyAlignment="1">
      <alignment vertical="center" wrapText="1"/>
    </xf>
    <xf numFmtId="0" fontId="8" fillId="0" borderId="0" xfId="0" applyFont="1" applyAlignment="1">
      <alignment horizontal="center" vertical="center"/>
    </xf>
    <xf numFmtId="0" fontId="8" fillId="0" borderId="19" xfId="0" applyFont="1" applyBorder="1" applyAlignment="1">
      <alignment horizontal="center" vertical="center" wrapText="1"/>
    </xf>
    <xf numFmtId="0" fontId="8" fillId="0" borderId="9" xfId="0" applyFont="1" applyBorder="1" applyAlignment="1">
      <alignment horizontal="center" vertical="center" wrapText="1"/>
    </xf>
    <xf numFmtId="9" fontId="9" fillId="0" borderId="9" xfId="0" applyNumberFormat="1" applyFont="1" applyBorder="1"/>
    <xf numFmtId="9" fontId="8" fillId="0" borderId="9" xfId="0" applyNumberFormat="1" applyFont="1" applyBorder="1"/>
    <xf numFmtId="9" fontId="1" fillId="0" borderId="9" xfId="2" applyFont="1" applyBorder="1" applyAlignment="1">
      <alignment horizontal="center"/>
    </xf>
    <xf numFmtId="9" fontId="46" fillId="0" borderId="9" xfId="0" applyNumberFormat="1" applyFont="1" applyBorder="1" applyAlignment="1">
      <alignment horizontal="center"/>
    </xf>
    <xf numFmtId="9" fontId="9" fillId="0" borderId="9" xfId="2" applyFont="1" applyBorder="1" applyAlignment="1">
      <alignment horizontal="center"/>
    </xf>
    <xf numFmtId="9" fontId="1" fillId="0" borderId="9" xfId="0" applyNumberFormat="1" applyFont="1" applyBorder="1" applyAlignment="1">
      <alignment horizontal="center"/>
    </xf>
    <xf numFmtId="9" fontId="45" fillId="0" borderId="9" xfId="0" applyNumberFormat="1" applyFont="1" applyBorder="1" applyAlignment="1">
      <alignment horizontal="center"/>
    </xf>
    <xf numFmtId="9" fontId="9" fillId="0" borderId="9" xfId="0" applyNumberFormat="1" applyFont="1" applyBorder="1" applyAlignment="1">
      <alignment horizontal="center"/>
    </xf>
    <xf numFmtId="9" fontId="9" fillId="0" borderId="9" xfId="2" applyFont="1" applyBorder="1"/>
    <xf numFmtId="10" fontId="8" fillId="0" borderId="9" xfId="0" applyNumberFormat="1" applyFont="1" applyBorder="1"/>
    <xf numFmtId="2" fontId="9" fillId="0" borderId="9" xfId="2" applyNumberFormat="1" applyFont="1" applyBorder="1"/>
    <xf numFmtId="2" fontId="8" fillId="0" borderId="9" xfId="0" applyNumberFormat="1" applyFont="1" applyBorder="1"/>
    <xf numFmtId="0" fontId="9" fillId="0" borderId="19" xfId="0" applyFont="1" applyBorder="1"/>
    <xf numFmtId="0" fontId="4" fillId="17" borderId="1" xfId="0" applyFont="1" applyFill="1" applyBorder="1" applyAlignment="1">
      <alignment horizontal="right" vertical="center"/>
    </xf>
    <xf numFmtId="0" fontId="9" fillId="0" borderId="6" xfId="0" applyFont="1" applyBorder="1" applyAlignment="1">
      <alignment vertical="center"/>
    </xf>
    <xf numFmtId="0" fontId="4" fillId="24" borderId="1" xfId="0" applyFont="1" applyFill="1" applyBorder="1" applyAlignment="1">
      <alignment horizontal="right" vertical="center"/>
    </xf>
    <xf numFmtId="164" fontId="9" fillId="0" borderId="0" xfId="2" applyNumberFormat="1" applyFont="1" applyAlignment="1">
      <alignment horizontal="center" vertical="center"/>
    </xf>
    <xf numFmtId="164" fontId="9" fillId="0" borderId="6" xfId="2" applyNumberFormat="1" applyFont="1" applyBorder="1" applyAlignment="1">
      <alignment horizontal="center" vertical="center"/>
    </xf>
    <xf numFmtId="0" fontId="9" fillId="0" borderId="0" xfId="0" applyFont="1" applyAlignment="1">
      <alignment horizontal="center" vertical="center"/>
    </xf>
    <xf numFmtId="0" fontId="9" fillId="0" borderId="6" xfId="0" applyFont="1" applyBorder="1" applyAlignment="1">
      <alignment horizontal="center" vertical="center"/>
    </xf>
    <xf numFmtId="9" fontId="33" fillId="0" borderId="6" xfId="0" applyNumberFormat="1" applyFont="1" applyBorder="1" applyAlignment="1">
      <alignment horizontal="center" vertical="center"/>
    </xf>
    <xf numFmtId="0" fontId="1" fillId="0" borderId="7" xfId="0" applyFont="1" applyBorder="1" applyAlignment="1">
      <alignment horizontal="center" vertical="center"/>
    </xf>
    <xf numFmtId="0" fontId="8" fillId="11" borderId="0" xfId="0" applyFont="1" applyFill="1" applyAlignment="1">
      <alignment vertical="center"/>
    </xf>
    <xf numFmtId="0" fontId="79" fillId="0" borderId="0" xfId="0" applyFont="1"/>
    <xf numFmtId="0" fontId="14" fillId="0" borderId="0" xfId="0" quotePrefix="1" applyFont="1" applyAlignment="1">
      <alignment horizontal="center" wrapText="1"/>
    </xf>
    <xf numFmtId="0" fontId="9" fillId="0" borderId="17" xfId="0" applyFont="1" applyBorder="1" applyAlignment="1">
      <alignment horizontal="center" vertical="center"/>
    </xf>
    <xf numFmtId="0" fontId="9" fillId="0" borderId="17" xfId="0" applyFont="1" applyBorder="1" applyAlignment="1">
      <alignment horizontal="center" vertical="center" wrapText="1"/>
    </xf>
    <xf numFmtId="0" fontId="8" fillId="11" borderId="45" xfId="0" applyFont="1" applyFill="1" applyBorder="1" applyAlignment="1">
      <alignment horizontal="center" vertical="center" wrapText="1"/>
    </xf>
    <xf numFmtId="165" fontId="9" fillId="0" borderId="9" xfId="0" applyNumberFormat="1" applyFont="1" applyBorder="1" applyAlignment="1">
      <alignment horizontal="center"/>
    </xf>
    <xf numFmtId="165" fontId="8" fillId="4" borderId="9" xfId="0" applyNumberFormat="1" applyFont="1" applyFill="1" applyBorder="1" applyAlignment="1">
      <alignment horizontal="center"/>
    </xf>
    <xf numFmtId="165" fontId="1" fillId="2" borderId="9" xfId="2" applyNumberFormat="1" applyFont="1" applyFill="1" applyBorder="1" applyAlignment="1">
      <alignment horizontal="center"/>
    </xf>
    <xf numFmtId="165" fontId="1" fillId="2" borderId="9" xfId="0" applyNumberFormat="1" applyFont="1" applyFill="1" applyBorder="1" applyAlignment="1">
      <alignment horizontal="center"/>
    </xf>
    <xf numFmtId="0" fontId="69" fillId="11" borderId="0" xfId="0" applyFont="1" applyFill="1" applyAlignment="1">
      <alignment vertical="center"/>
    </xf>
    <xf numFmtId="0" fontId="63" fillId="11" borderId="0" xfId="0" applyFont="1" applyFill="1"/>
    <xf numFmtId="0" fontId="63" fillId="0" borderId="0" xfId="0" applyFont="1" applyAlignment="1">
      <alignment horizontal="center" vertical="center"/>
    </xf>
    <xf numFmtId="0" fontId="69" fillId="17" borderId="0" xfId="0" applyFont="1" applyFill="1" applyAlignment="1">
      <alignment vertical="center"/>
    </xf>
    <xf numFmtId="0" fontId="69" fillId="24" borderId="0" xfId="0" applyFont="1" applyFill="1" applyAlignment="1">
      <alignment vertical="center"/>
    </xf>
    <xf numFmtId="0" fontId="63" fillId="0" borderId="5" xfId="0" applyFont="1" applyBorder="1" applyAlignment="1">
      <alignment horizontal="center" vertical="center" wrapText="1"/>
    </xf>
    <xf numFmtId="0" fontId="63" fillId="0" borderId="34" xfId="0" applyFont="1" applyBorder="1" applyAlignment="1">
      <alignment horizontal="center" vertical="center" wrapText="1"/>
    </xf>
    <xf numFmtId="0" fontId="63" fillId="0" borderId="5" xfId="0" applyFont="1" applyBorder="1" applyAlignment="1">
      <alignment horizontal="center" vertical="center"/>
    </xf>
    <xf numFmtId="0" fontId="69" fillId="17" borderId="34" xfId="0" applyFont="1" applyFill="1" applyBorder="1" applyAlignment="1">
      <alignment vertical="center"/>
    </xf>
    <xf numFmtId="0" fontId="69" fillId="17" borderId="5" xfId="0" applyFont="1" applyFill="1" applyBorder="1" applyAlignment="1">
      <alignment vertical="center"/>
    </xf>
    <xf numFmtId="0" fontId="69" fillId="24" borderId="34" xfId="0" applyFont="1" applyFill="1" applyBorder="1" applyAlignment="1">
      <alignment vertical="center"/>
    </xf>
    <xf numFmtId="0" fontId="69" fillId="24" borderId="5" xfId="0" applyFont="1" applyFill="1" applyBorder="1" applyAlignment="1">
      <alignment vertical="center"/>
    </xf>
    <xf numFmtId="0" fontId="63" fillId="0" borderId="4" xfId="0" applyFont="1" applyBorder="1" applyAlignment="1">
      <alignment horizontal="center" vertical="center" wrapText="1"/>
    </xf>
    <xf numFmtId="0" fontId="69" fillId="17" borderId="4" xfId="0" applyFont="1" applyFill="1" applyBorder="1" applyAlignment="1">
      <alignment vertical="center"/>
    </xf>
    <xf numFmtId="0" fontId="69" fillId="24" borderId="4" xfId="0" applyFont="1" applyFill="1" applyBorder="1" applyAlignment="1">
      <alignment vertical="center"/>
    </xf>
    <xf numFmtId="0" fontId="63" fillId="0" borderId="5" xfId="0" applyFont="1" applyBorder="1"/>
    <xf numFmtId="0" fontId="63" fillId="0" borderId="34" xfId="0" applyFont="1" applyBorder="1" applyAlignment="1">
      <alignment horizontal="center" vertical="center"/>
    </xf>
    <xf numFmtId="0" fontId="0" fillId="0" borderId="38" xfId="0" applyBorder="1"/>
    <xf numFmtId="0" fontId="69" fillId="0" borderId="35" xfId="0" applyFont="1" applyBorder="1"/>
    <xf numFmtId="0" fontId="63" fillId="0" borderId="4" xfId="0" applyFont="1" applyBorder="1" applyAlignment="1">
      <alignment horizontal="left" wrapText="1"/>
    </xf>
    <xf numFmtId="0" fontId="63" fillId="0" borderId="4" xfId="0" applyFont="1" applyBorder="1" applyAlignment="1">
      <alignment horizontal="left" vertical="center" wrapText="1"/>
    </xf>
    <xf numFmtId="0" fontId="63" fillId="0" borderId="4" xfId="0" applyFont="1" applyBorder="1" applyAlignment="1">
      <alignment horizontal="left"/>
    </xf>
    <xf numFmtId="0" fontId="63" fillId="0" borderId="4" xfId="0" applyFont="1" applyBorder="1"/>
    <xf numFmtId="0" fontId="63" fillId="0" borderId="25" xfId="0" applyFont="1" applyBorder="1" applyAlignment="1">
      <alignment horizontal="center" vertical="center" wrapText="1"/>
    </xf>
    <xf numFmtId="0" fontId="63" fillId="0" borderId="33" xfId="0" applyFont="1" applyBorder="1" applyAlignment="1">
      <alignment horizontal="center" vertical="center" wrapText="1"/>
    </xf>
    <xf numFmtId="0" fontId="63" fillId="0" borderId="26" xfId="0" applyFont="1" applyBorder="1" applyAlignment="1">
      <alignment horizontal="center" vertical="center" wrapText="1"/>
    </xf>
    <xf numFmtId="0" fontId="63" fillId="0" borderId="35" xfId="0" applyFont="1" applyBorder="1" applyAlignment="1">
      <alignment horizontal="center" vertical="center" wrapText="1"/>
    </xf>
    <xf numFmtId="0" fontId="63" fillId="0" borderId="36" xfId="0" applyFont="1" applyBorder="1" applyAlignment="1">
      <alignment horizontal="left"/>
    </xf>
    <xf numFmtId="0" fontId="63" fillId="0" borderId="28" xfId="0" applyFont="1" applyBorder="1" applyAlignment="1">
      <alignment horizontal="center" vertical="center" wrapText="1"/>
    </xf>
    <xf numFmtId="0" fontId="63" fillId="0" borderId="6" xfId="0" applyFont="1" applyBorder="1" applyAlignment="1">
      <alignment horizontal="center" vertical="center" wrapText="1"/>
    </xf>
    <xf numFmtId="0" fontId="63" fillId="0" borderId="7" xfId="0" applyFont="1" applyBorder="1" applyAlignment="1">
      <alignment horizontal="center" vertical="center" wrapText="1"/>
    </xf>
    <xf numFmtId="0" fontId="63" fillId="0" borderId="36" xfId="0" applyFont="1" applyBorder="1" applyAlignment="1">
      <alignment horizontal="center" vertical="center" wrapText="1"/>
    </xf>
    <xf numFmtId="0" fontId="63" fillId="0" borderId="7" xfId="0" applyFont="1" applyBorder="1"/>
    <xf numFmtId="0" fontId="80" fillId="11" borderId="1" xfId="0" applyFont="1" applyFill="1" applyBorder="1" applyAlignment="1">
      <alignment horizontal="center" vertical="center" wrapText="1"/>
    </xf>
    <xf numFmtId="0" fontId="80" fillId="11" borderId="2" xfId="0" applyFont="1" applyFill="1" applyBorder="1" applyAlignment="1">
      <alignment horizontal="center" vertical="center" wrapText="1"/>
    </xf>
    <xf numFmtId="0" fontId="80" fillId="11" borderId="8" xfId="0" applyFont="1" applyFill="1" applyBorder="1" applyAlignment="1">
      <alignment horizontal="center" vertical="center" wrapText="1"/>
    </xf>
    <xf numFmtId="0" fontId="80" fillId="0" borderId="8" xfId="0" applyFont="1" applyBorder="1" applyAlignment="1">
      <alignment horizontal="center" vertical="center" wrapText="1"/>
    </xf>
    <xf numFmtId="0" fontId="63" fillId="0" borderId="35" xfId="0" applyFont="1" applyBorder="1"/>
    <xf numFmtId="0" fontId="63" fillId="0" borderId="26" xfId="0" applyFont="1" applyBorder="1"/>
    <xf numFmtId="165" fontId="63" fillId="15" borderId="34" xfId="0" applyNumberFormat="1" applyFont="1" applyFill="1" applyBorder="1" applyAlignment="1">
      <alignment horizontal="center" vertical="center"/>
    </xf>
    <xf numFmtId="165" fontId="63" fillId="15" borderId="0" xfId="0" applyNumberFormat="1" applyFont="1" applyFill="1" applyAlignment="1">
      <alignment horizontal="center" vertical="center"/>
    </xf>
    <xf numFmtId="165" fontId="63" fillId="15" borderId="5" xfId="0" applyNumberFormat="1" applyFont="1" applyFill="1" applyBorder="1" applyAlignment="1">
      <alignment horizontal="center" vertical="center"/>
    </xf>
    <xf numFmtId="165" fontId="63" fillId="5" borderId="4" xfId="0" applyNumberFormat="1" applyFont="1" applyFill="1" applyBorder="1" applyAlignment="1">
      <alignment horizontal="center" vertical="center"/>
    </xf>
    <xf numFmtId="165" fontId="63" fillId="13" borderId="34" xfId="0" applyNumberFormat="1" applyFont="1" applyFill="1" applyBorder="1" applyAlignment="1">
      <alignment horizontal="center" vertical="center"/>
    </xf>
    <xf numFmtId="165" fontId="63" fillId="13" borderId="0" xfId="0" applyNumberFormat="1" applyFont="1" applyFill="1" applyAlignment="1">
      <alignment horizontal="center" vertical="center"/>
    </xf>
    <xf numFmtId="165" fontId="63" fillId="13" borderId="5" xfId="0" applyNumberFormat="1" applyFont="1" applyFill="1" applyBorder="1" applyAlignment="1">
      <alignment horizontal="center" vertical="center"/>
    </xf>
    <xf numFmtId="165" fontId="63" fillId="5" borderId="34" xfId="0" applyNumberFormat="1" applyFont="1" applyFill="1" applyBorder="1" applyAlignment="1">
      <alignment horizontal="center" vertical="center"/>
    </xf>
    <xf numFmtId="165" fontId="63" fillId="5" borderId="5" xfId="0" applyNumberFormat="1" applyFont="1" applyFill="1" applyBorder="1" applyAlignment="1">
      <alignment horizontal="center" vertical="center"/>
    </xf>
    <xf numFmtId="165" fontId="63" fillId="5" borderId="0" xfId="0" applyNumberFormat="1" applyFont="1" applyFill="1" applyAlignment="1">
      <alignment horizontal="center" vertical="center"/>
    </xf>
    <xf numFmtId="165" fontId="63" fillId="13" borderId="4" xfId="0" applyNumberFormat="1" applyFont="1" applyFill="1" applyBorder="1" applyAlignment="1">
      <alignment horizontal="center" vertical="center"/>
    </xf>
    <xf numFmtId="165" fontId="63" fillId="15" borderId="28" xfId="0" applyNumberFormat="1" applyFont="1" applyFill="1" applyBorder="1" applyAlignment="1">
      <alignment horizontal="center" vertical="center"/>
    </xf>
    <xf numFmtId="165" fontId="63" fillId="15" borderId="6" xfId="0" applyNumberFormat="1" applyFont="1" applyFill="1" applyBorder="1" applyAlignment="1">
      <alignment horizontal="center" vertical="center"/>
    </xf>
    <xf numFmtId="165" fontId="63" fillId="15" borderId="7" xfId="0" applyNumberFormat="1" applyFont="1" applyFill="1" applyBorder="1" applyAlignment="1">
      <alignment horizontal="center" vertical="center"/>
    </xf>
    <xf numFmtId="165" fontId="63" fillId="13" borderId="28" xfId="0" applyNumberFormat="1" applyFont="1" applyFill="1" applyBorder="1" applyAlignment="1">
      <alignment horizontal="center" vertical="center"/>
    </xf>
    <xf numFmtId="165" fontId="63" fillId="13" borderId="7" xfId="0" applyNumberFormat="1" applyFont="1" applyFill="1" applyBorder="1" applyAlignment="1">
      <alignment horizontal="center" vertical="center"/>
    </xf>
    <xf numFmtId="165" fontId="63" fillId="13" borderId="6" xfId="0" applyNumberFormat="1" applyFont="1" applyFill="1" applyBorder="1" applyAlignment="1">
      <alignment horizontal="center" vertical="center"/>
    </xf>
    <xf numFmtId="0" fontId="63" fillId="0" borderId="4" xfId="0" applyFont="1" applyBorder="1" applyAlignment="1">
      <alignment vertical="center"/>
    </xf>
    <xf numFmtId="0" fontId="63" fillId="0" borderId="36" xfId="0" applyFont="1" applyBorder="1" applyAlignment="1">
      <alignment vertical="center"/>
    </xf>
    <xf numFmtId="0" fontId="81" fillId="15" borderId="9" xfId="0" applyFont="1" applyFill="1" applyBorder="1" applyAlignment="1">
      <alignment horizontal="center" vertical="center"/>
    </xf>
    <xf numFmtId="0" fontId="63" fillId="13" borderId="9" xfId="0" applyFont="1" applyFill="1" applyBorder="1" applyAlignment="1">
      <alignment horizontal="center" vertical="center"/>
    </xf>
    <xf numFmtId="0" fontId="63" fillId="9" borderId="9" xfId="0" applyFont="1" applyFill="1" applyBorder="1" applyAlignment="1">
      <alignment horizontal="center" vertical="center"/>
    </xf>
    <xf numFmtId="0" fontId="0" fillId="29" borderId="34" xfId="0" applyFill="1" applyBorder="1"/>
    <xf numFmtId="0" fontId="0" fillId="29" borderId="0" xfId="0" applyFill="1"/>
    <xf numFmtId="0" fontId="0" fillId="29" borderId="5" xfId="0" applyFill="1" applyBorder="1"/>
    <xf numFmtId="0" fontId="0" fillId="29" borderId="25" xfId="0" applyFill="1" applyBorder="1"/>
    <xf numFmtId="0" fontId="0" fillId="29" borderId="33" xfId="0" applyFill="1" applyBorder="1"/>
    <xf numFmtId="0" fontId="0" fillId="29" borderId="26" xfId="0" applyFill="1" applyBorder="1"/>
    <xf numFmtId="0" fontId="9" fillId="29" borderId="0" xfId="0" applyFont="1" applyFill="1" applyAlignment="1">
      <alignment horizontal="center"/>
    </xf>
    <xf numFmtId="0" fontId="50" fillId="29" borderId="34" xfId="0" applyFont="1" applyFill="1" applyBorder="1"/>
    <xf numFmtId="0" fontId="0" fillId="29" borderId="28" xfId="0" applyFill="1" applyBorder="1"/>
    <xf numFmtId="0" fontId="0" fillId="29" borderId="6" xfId="0" applyFill="1" applyBorder="1"/>
    <xf numFmtId="0" fontId="0" fillId="29" borderId="7" xfId="0" applyFill="1" applyBorder="1"/>
    <xf numFmtId="0" fontId="50" fillId="29" borderId="5" xfId="0" applyFont="1" applyFill="1" applyBorder="1"/>
    <xf numFmtId="2" fontId="11" fillId="0" borderId="0" xfId="0" applyNumberFormat="1" applyFont="1"/>
    <xf numFmtId="0" fontId="67" fillId="0" borderId="0" xfId="0" applyFont="1" applyAlignment="1">
      <alignment horizontal="center"/>
    </xf>
    <xf numFmtId="0" fontId="11" fillId="0" borderId="26" xfId="0" applyFont="1" applyBorder="1"/>
    <xf numFmtId="0" fontId="11" fillId="0" borderId="34" xfId="0" applyFont="1" applyBorder="1" applyAlignment="1">
      <alignment horizontal="center"/>
    </xf>
    <xf numFmtId="0" fontId="11" fillId="0" borderId="5" xfId="0" applyFont="1" applyBorder="1" applyAlignment="1">
      <alignment horizontal="center"/>
    </xf>
    <xf numFmtId="0" fontId="11" fillId="0" borderId="28" xfId="0" applyFont="1" applyBorder="1" applyAlignment="1">
      <alignment horizontal="center"/>
    </xf>
    <xf numFmtId="0" fontId="11" fillId="0" borderId="7" xfId="0" applyFont="1" applyBorder="1" applyAlignment="1">
      <alignment horizontal="center"/>
    </xf>
    <xf numFmtId="0" fontId="48" fillId="0" borderId="26" xfId="0" applyFont="1" applyBorder="1"/>
    <xf numFmtId="0" fontId="12" fillId="0" borderId="9" xfId="0" applyFont="1" applyBorder="1" applyAlignment="1">
      <alignment vertical="center" wrapText="1"/>
    </xf>
    <xf numFmtId="0" fontId="11" fillId="3" borderId="9" xfId="0" applyFont="1" applyFill="1" applyBorder="1" applyAlignment="1">
      <alignment horizontal="center" vertical="center"/>
    </xf>
    <xf numFmtId="10" fontId="32" fillId="3" borderId="9" xfId="0" applyNumberFormat="1" applyFont="1" applyFill="1" applyBorder="1" applyAlignment="1">
      <alignment horizontal="center" vertical="center"/>
    </xf>
    <xf numFmtId="0" fontId="44" fillId="0" borderId="9" xfId="0" applyFont="1" applyBorder="1" applyAlignment="1">
      <alignment horizontal="center" vertical="center"/>
    </xf>
    <xf numFmtId="0" fontId="83" fillId="0" borderId="9" xfId="0" applyFont="1" applyBorder="1" applyAlignment="1">
      <alignment horizontal="center" vertical="center"/>
    </xf>
    <xf numFmtId="10" fontId="12" fillId="3" borderId="9" xfId="0" applyNumberFormat="1" applyFont="1" applyFill="1" applyBorder="1" applyAlignment="1">
      <alignment horizontal="center" vertical="center"/>
    </xf>
    <xf numFmtId="0" fontId="84" fillId="0" borderId="0" xfId="0" applyFont="1" applyAlignment="1">
      <alignment horizontal="center" vertical="center"/>
    </xf>
    <xf numFmtId="0" fontId="9" fillId="0" borderId="9" xfId="0" applyFont="1" applyBorder="1" applyAlignment="1">
      <alignment horizontal="left" vertical="center" wrapText="1"/>
    </xf>
    <xf numFmtId="0" fontId="69" fillId="17" borderId="35" xfId="0" applyFont="1" applyFill="1" applyBorder="1" applyAlignment="1">
      <alignment vertical="center"/>
    </xf>
    <xf numFmtId="0" fontId="69" fillId="0" borderId="26" xfId="0" applyFont="1" applyBorder="1" applyAlignment="1">
      <alignment horizontal="center" vertical="center"/>
    </xf>
    <xf numFmtId="165" fontId="63" fillId="0" borderId="4" xfId="0" applyNumberFormat="1" applyFont="1" applyBorder="1" applyAlignment="1">
      <alignment horizontal="center" vertical="center"/>
    </xf>
    <xf numFmtId="165" fontId="63" fillId="0" borderId="36" xfId="0" applyNumberFormat="1" applyFont="1" applyBorder="1" applyAlignment="1">
      <alignment horizontal="center" vertical="center"/>
    </xf>
    <xf numFmtId="0" fontId="0" fillId="0" borderId="3" xfId="0" applyBorder="1"/>
    <xf numFmtId="0" fontId="69" fillId="0" borderId="0" xfId="0" applyFont="1" applyAlignment="1">
      <alignment horizontal="center" vertical="center"/>
    </xf>
    <xf numFmtId="165" fontId="63" fillId="0" borderId="0" xfId="0" applyNumberFormat="1" applyFont="1" applyAlignment="1">
      <alignment horizontal="center" vertical="center"/>
    </xf>
    <xf numFmtId="0" fontId="0" fillId="0" borderId="4" xfId="0" applyBorder="1"/>
    <xf numFmtId="0" fontId="66" fillId="3" borderId="3" xfId="0" applyFont="1" applyFill="1" applyBorder="1" applyAlignment="1">
      <alignment horizontal="center" vertical="center"/>
    </xf>
    <xf numFmtId="0" fontId="63" fillId="13" borderId="38" xfId="0" applyFont="1" applyFill="1" applyBorder="1" applyAlignment="1">
      <alignment vertical="center" wrapText="1"/>
    </xf>
    <xf numFmtId="0" fontId="63" fillId="13" borderId="0" xfId="0" applyFont="1" applyFill="1" applyAlignment="1">
      <alignment vertical="center" wrapText="1"/>
    </xf>
    <xf numFmtId="0" fontId="63" fillId="13" borderId="43" xfId="0" applyFont="1" applyFill="1" applyBorder="1" applyAlignment="1">
      <alignment vertical="center" wrapText="1"/>
    </xf>
    <xf numFmtId="0" fontId="9" fillId="0" borderId="17" xfId="0" applyFont="1" applyBorder="1" applyAlignment="1">
      <alignment horizontal="left" vertical="center" wrapText="1"/>
    </xf>
    <xf numFmtId="0" fontId="81" fillId="0" borderId="4" xfId="0" applyFont="1" applyBorder="1" applyAlignment="1">
      <alignment horizontal="left" vertical="center" wrapText="1"/>
    </xf>
    <xf numFmtId="0" fontId="81" fillId="0" borderId="36" xfId="0" applyFont="1" applyBorder="1" applyAlignment="1">
      <alignment horizontal="left" vertical="center" wrapText="1"/>
    </xf>
    <xf numFmtId="9" fontId="49" fillId="0" borderId="0" xfId="2" applyFont="1"/>
    <xf numFmtId="9" fontId="49" fillId="29" borderId="9" xfId="2" applyFont="1" applyFill="1" applyBorder="1" applyAlignment="1">
      <alignment wrapText="1"/>
    </xf>
    <xf numFmtId="9" fontId="49" fillId="0" borderId="9" xfId="2" applyFont="1" applyBorder="1"/>
    <xf numFmtId="9" fontId="85" fillId="0" borderId="9" xfId="2" applyFont="1" applyBorder="1"/>
    <xf numFmtId="0" fontId="85" fillId="25" borderId="9" xfId="0" applyFont="1" applyFill="1" applyBorder="1"/>
    <xf numFmtId="0" fontId="86" fillId="0" borderId="0" xfId="0" applyFont="1"/>
    <xf numFmtId="0" fontId="85" fillId="25" borderId="9" xfId="0" applyFont="1" applyFill="1" applyBorder="1" applyAlignment="1">
      <alignment wrapText="1"/>
    </xf>
    <xf numFmtId="0" fontId="86" fillId="0" borderId="0" xfId="0" applyFont="1" applyAlignment="1">
      <alignment wrapText="1"/>
    </xf>
    <xf numFmtId="9" fontId="87" fillId="0" borderId="0" xfId="2" applyFont="1"/>
    <xf numFmtId="0" fontId="87" fillId="0" borderId="0" xfId="0" applyFont="1"/>
    <xf numFmtId="0" fontId="11" fillId="0" borderId="25" xfId="0" applyFont="1" applyBorder="1" applyAlignment="1">
      <alignment horizontal="center"/>
    </xf>
    <xf numFmtId="0" fontId="11" fillId="0" borderId="26" xfId="0" applyFont="1" applyBorder="1" applyAlignment="1">
      <alignment horizontal="center"/>
    </xf>
    <xf numFmtId="1" fontId="11" fillId="0" borderId="34" xfId="0" applyNumberFormat="1" applyFont="1" applyBorder="1" applyAlignment="1">
      <alignment horizontal="center"/>
    </xf>
    <xf numFmtId="1" fontId="11" fillId="0" borderId="28" xfId="0" applyNumberFormat="1" applyFont="1" applyBorder="1" applyAlignment="1">
      <alignment horizontal="center"/>
    </xf>
    <xf numFmtId="0" fontId="48" fillId="0" borderId="35" xfId="0" applyFont="1" applyBorder="1"/>
    <xf numFmtId="0" fontId="11" fillId="0" borderId="35" xfId="0" applyFont="1" applyBorder="1"/>
    <xf numFmtId="9" fontId="11" fillId="0" borderId="34" xfId="2" applyFont="1" applyBorder="1" applyAlignment="1">
      <alignment horizontal="center"/>
    </xf>
    <xf numFmtId="9" fontId="11" fillId="0" borderId="28" xfId="2" applyFont="1" applyBorder="1" applyAlignment="1">
      <alignment horizontal="center"/>
    </xf>
    <xf numFmtId="9" fontId="11" fillId="0" borderId="34" xfId="0" applyNumberFormat="1" applyFont="1" applyBorder="1" applyAlignment="1">
      <alignment horizontal="center"/>
    </xf>
    <xf numFmtId="9" fontId="11" fillId="0" borderId="28" xfId="0" applyNumberFormat="1" applyFont="1" applyBorder="1" applyAlignment="1">
      <alignment horizontal="center"/>
    </xf>
    <xf numFmtId="9" fontId="11" fillId="0" borderId="25" xfId="0" applyNumberFormat="1" applyFont="1" applyBorder="1" applyAlignment="1">
      <alignment horizontal="center"/>
    </xf>
    <xf numFmtId="3" fontId="11" fillId="0" borderId="34" xfId="0" applyNumberFormat="1" applyFont="1" applyBorder="1" applyAlignment="1">
      <alignment horizontal="center"/>
    </xf>
    <xf numFmtId="3" fontId="11" fillId="0" borderId="28" xfId="0" applyNumberFormat="1" applyFont="1" applyBorder="1" applyAlignment="1">
      <alignment horizontal="center"/>
    </xf>
    <xf numFmtId="10" fontId="11" fillId="0" borderId="34" xfId="0" applyNumberFormat="1" applyFont="1" applyBorder="1" applyAlignment="1">
      <alignment horizontal="center"/>
    </xf>
    <xf numFmtId="0" fontId="85" fillId="25" borderId="14" xfId="0" applyFont="1" applyFill="1" applyBorder="1" applyAlignment="1">
      <alignment wrapText="1"/>
    </xf>
    <xf numFmtId="9" fontId="85" fillId="25" borderId="9" xfId="0" applyNumberFormat="1" applyFont="1" applyFill="1" applyBorder="1"/>
    <xf numFmtId="9" fontId="49" fillId="0" borderId="9" xfId="2" applyFont="1" applyBorder="1" applyAlignment="1">
      <alignment horizontal="center"/>
    </xf>
    <xf numFmtId="9" fontId="88" fillId="0" borderId="9" xfId="2" applyFont="1" applyBorder="1" applyAlignment="1">
      <alignment horizontal="center"/>
    </xf>
    <xf numFmtId="9" fontId="49" fillId="0" borderId="14" xfId="2" applyFont="1" applyBorder="1"/>
    <xf numFmtId="9" fontId="85" fillId="0" borderId="14" xfId="2" applyFont="1" applyBorder="1"/>
    <xf numFmtId="2" fontId="9" fillId="0" borderId="0" xfId="0" applyNumberFormat="1" applyFont="1" applyBorder="1" applyAlignment="1">
      <alignment horizontal="left" vertical="center" wrapText="1"/>
    </xf>
    <xf numFmtId="0" fontId="14" fillId="0" borderId="9" xfId="0" applyFont="1" applyBorder="1"/>
    <xf numFmtId="0" fontId="9" fillId="0" borderId="14" xfId="0" applyFont="1" applyBorder="1" applyAlignment="1">
      <alignment horizontal="left" vertical="center" wrapText="1"/>
    </xf>
    <xf numFmtId="0" fontId="14" fillId="0" borderId="34" xfId="0" applyFont="1" applyBorder="1" applyAlignment="1">
      <alignment horizontal="left" vertical="center" wrapText="1"/>
    </xf>
    <xf numFmtId="0" fontId="14" fillId="0" borderId="0" xfId="0" applyFont="1" applyAlignment="1">
      <alignment horizontal="center" vertical="center" wrapText="1"/>
    </xf>
    <xf numFmtId="1" fontId="14" fillId="0" borderId="0" xfId="0" applyNumberFormat="1" applyFont="1" applyAlignment="1">
      <alignment horizontal="center" vertical="center"/>
    </xf>
    <xf numFmtId="0" fontId="14" fillId="0" borderId="0" xfId="0" applyFont="1" applyAlignment="1">
      <alignment horizontal="center" vertical="center"/>
    </xf>
    <xf numFmtId="0" fontId="14" fillId="0" borderId="5" xfId="0" applyFont="1" applyBorder="1" applyAlignment="1">
      <alignment horizontal="center" vertical="center"/>
    </xf>
    <xf numFmtId="0" fontId="89" fillId="0" borderId="0" xfId="0" applyFont="1"/>
    <xf numFmtId="0" fontId="56" fillId="0" borderId="0" xfId="0" quotePrefix="1" applyFont="1" applyAlignment="1">
      <alignment vertical="center"/>
    </xf>
    <xf numFmtId="0" fontId="0" fillId="0" borderId="15" xfId="0" applyBorder="1" applyAlignment="1">
      <alignment horizontal="center" vertical="center"/>
    </xf>
    <xf numFmtId="0" fontId="9" fillId="0" borderId="32" xfId="0" applyFont="1" applyBorder="1" applyAlignment="1">
      <alignment horizontal="left" vertical="center"/>
    </xf>
    <xf numFmtId="0" fontId="9" fillId="0" borderId="14" xfId="0" quotePrefix="1" applyFont="1" applyBorder="1" applyAlignment="1">
      <alignment horizontal="left" vertical="center" wrapText="1"/>
    </xf>
    <xf numFmtId="0" fontId="9" fillId="0" borderId="30" xfId="0" quotePrefix="1" applyFont="1" applyBorder="1" applyAlignment="1">
      <alignment horizontal="left" vertical="center" wrapText="1"/>
    </xf>
    <xf numFmtId="0" fontId="77" fillId="27" borderId="19" xfId="0" applyFont="1" applyFill="1" applyBorder="1" applyAlignment="1">
      <alignment vertical="center"/>
    </xf>
    <xf numFmtId="0" fontId="1" fillId="0" borderId="34" xfId="0" applyFont="1" applyFill="1" applyBorder="1" applyAlignment="1">
      <alignment horizontal="left" vertical="center" wrapText="1"/>
    </xf>
    <xf numFmtId="1" fontId="1" fillId="0" borderId="0" xfId="0" applyNumberFormat="1" applyFont="1" applyFill="1" applyAlignment="1">
      <alignment horizontal="center" vertical="center"/>
    </xf>
    <xf numFmtId="0" fontId="0" fillId="0" borderId="0" xfId="0" applyFill="1"/>
    <xf numFmtId="0" fontId="0" fillId="0" borderId="0" xfId="0" applyFill="1" applyAlignment="1">
      <alignment horizontal="center" vertical="center"/>
    </xf>
    <xf numFmtId="9" fontId="33" fillId="0" borderId="0" xfId="2" applyFont="1" applyFill="1" applyAlignment="1">
      <alignment horizontal="center" vertical="center"/>
    </xf>
    <xf numFmtId="0" fontId="1" fillId="0" borderId="5" xfId="0" applyFont="1" applyFill="1" applyBorder="1" applyAlignment="1">
      <alignment horizontal="center" vertical="center"/>
    </xf>
    <xf numFmtId="0" fontId="44" fillId="0" borderId="35" xfId="0" applyFont="1" applyBorder="1" applyAlignment="1">
      <alignment vertical="center"/>
    </xf>
    <xf numFmtId="0" fontId="44" fillId="0" borderId="4" xfId="0" applyFont="1" applyBorder="1" applyAlignment="1">
      <alignment vertical="center"/>
    </xf>
    <xf numFmtId="0" fontId="44" fillId="0" borderId="36" xfId="0" applyFont="1" applyBorder="1" applyAlignment="1">
      <alignment vertical="center"/>
    </xf>
    <xf numFmtId="0" fontId="44" fillId="0" borderId="35" xfId="0" applyFont="1" applyBorder="1"/>
    <xf numFmtId="0" fontId="44" fillId="0" borderId="4" xfId="0" applyFont="1" applyBorder="1"/>
    <xf numFmtId="0" fontId="44" fillId="0" borderId="36" xfId="0" applyFont="1" applyBorder="1"/>
    <xf numFmtId="0" fontId="63" fillId="0" borderId="4" xfId="0" applyFont="1" applyBorder="1" applyAlignment="1">
      <alignment vertical="center" wrapText="1"/>
    </xf>
    <xf numFmtId="43" fontId="0" fillId="0" borderId="0" xfId="3" applyFont="1"/>
    <xf numFmtId="43" fontId="0" fillId="0" borderId="0" xfId="0" applyNumberFormat="1"/>
    <xf numFmtId="0" fontId="63" fillId="0" borderId="0" xfId="0" applyFont="1" applyBorder="1" applyAlignment="1">
      <alignment horizontal="center" vertical="center" wrapText="1"/>
    </xf>
    <xf numFmtId="165" fontId="63" fillId="0" borderId="48" xfId="0" applyNumberFormat="1" applyFont="1" applyBorder="1" applyAlignment="1">
      <alignment horizontal="center" vertical="center"/>
    </xf>
    <xf numFmtId="165" fontId="63" fillId="0" borderId="23" xfId="0" applyNumberFormat="1" applyFont="1" applyBorder="1" applyAlignment="1">
      <alignment horizontal="center" vertical="center"/>
    </xf>
    <xf numFmtId="165" fontId="63" fillId="0" borderId="49" xfId="0" applyNumberFormat="1" applyFont="1" applyBorder="1" applyAlignment="1">
      <alignment horizontal="center" vertical="center"/>
    </xf>
    <xf numFmtId="0" fontId="11" fillId="0" borderId="36" xfId="0" applyFont="1" applyBorder="1"/>
    <xf numFmtId="165" fontId="63" fillId="15" borderId="36" xfId="0" applyNumberFormat="1" applyFont="1" applyFill="1" applyBorder="1" applyAlignment="1">
      <alignment horizontal="center" vertical="center"/>
    </xf>
    <xf numFmtId="9" fontId="90" fillId="0" borderId="0" xfId="0" applyNumberFormat="1" applyFont="1"/>
    <xf numFmtId="0" fontId="91" fillId="0" borderId="0" xfId="0" applyFont="1"/>
    <xf numFmtId="0" fontId="92" fillId="0" borderId="0" xfId="0" applyFont="1"/>
    <xf numFmtId="0" fontId="1" fillId="0" borderId="14" xfId="0" applyFont="1" applyBorder="1" applyAlignment="1">
      <alignment horizontal="left" vertical="center" wrapText="1"/>
    </xf>
    <xf numFmtId="0" fontId="0" fillId="11" borderId="0" xfId="0" applyFill="1" applyBorder="1"/>
    <xf numFmtId="0" fontId="11" fillId="11" borderId="0" xfId="0" applyFont="1" applyFill="1" applyBorder="1"/>
    <xf numFmtId="0" fontId="34" fillId="11" borderId="0" xfId="0" applyFont="1" applyFill="1" applyBorder="1"/>
    <xf numFmtId="0" fontId="63" fillId="11" borderId="0" xfId="0" applyFont="1" applyFill="1" applyBorder="1"/>
    <xf numFmtId="0" fontId="42" fillId="11" borderId="0" xfId="0" applyFont="1" applyFill="1" applyBorder="1"/>
    <xf numFmtId="0" fontId="45" fillId="11" borderId="0" xfId="0" applyFont="1" applyFill="1" applyBorder="1"/>
    <xf numFmtId="0" fontId="2" fillId="11" borderId="0" xfId="0" applyFont="1" applyFill="1" applyBorder="1"/>
    <xf numFmtId="0" fontId="6" fillId="11" borderId="0" xfId="0" applyFont="1" applyFill="1" applyBorder="1"/>
    <xf numFmtId="0" fontId="9" fillId="0" borderId="0" xfId="0" applyFont="1" applyAlignment="1">
      <alignment vertical="center" wrapText="1"/>
    </xf>
    <xf numFmtId="0" fontId="0" fillId="0" borderId="21" xfId="0" applyBorder="1" applyAlignment="1">
      <alignment horizontal="center" vertical="center"/>
    </xf>
    <xf numFmtId="0" fontId="0" fillId="0" borderId="0" xfId="0" applyAlignment="1">
      <alignment vertical="center" wrapText="1"/>
    </xf>
    <xf numFmtId="0" fontId="9" fillId="0" borderId="14" xfId="0" applyFont="1" applyFill="1" applyBorder="1" applyAlignment="1">
      <alignment horizontal="left" vertical="center" wrapText="1"/>
    </xf>
    <xf numFmtId="0" fontId="26" fillId="16" borderId="9" xfId="0" applyFont="1" applyFill="1" applyBorder="1" applyAlignment="1">
      <alignment horizontal="center" vertical="center" wrapText="1"/>
    </xf>
    <xf numFmtId="9" fontId="47" fillId="16" borderId="9" xfId="0" applyNumberFormat="1" applyFont="1" applyFill="1" applyBorder="1" applyAlignment="1">
      <alignment horizontal="center"/>
    </xf>
    <xf numFmtId="0" fontId="0" fillId="16" borderId="9" xfId="0" applyFill="1" applyBorder="1"/>
    <xf numFmtId="0" fontId="0" fillId="16" borderId="9" xfId="0" applyFill="1" applyBorder="1" applyAlignment="1">
      <alignment horizontal="center"/>
    </xf>
    <xf numFmtId="9" fontId="0" fillId="16" borderId="9" xfId="0" applyNumberFormat="1" applyFill="1" applyBorder="1" applyAlignment="1">
      <alignment horizontal="center"/>
    </xf>
    <xf numFmtId="0" fontId="52" fillId="0" borderId="0" xfId="0" applyFont="1" applyAlignment="1">
      <alignment vertical="center" wrapText="1"/>
    </xf>
    <xf numFmtId="0" fontId="48" fillId="0" borderId="25" xfId="0" applyFont="1" applyFill="1" applyBorder="1"/>
    <xf numFmtId="0" fontId="11" fillId="0" borderId="26" xfId="0" applyFont="1" applyFill="1" applyBorder="1"/>
    <xf numFmtId="0" fontId="11" fillId="0" borderId="0" xfId="0" applyFont="1" applyFill="1"/>
    <xf numFmtId="0" fontId="11" fillId="0" borderId="7" xfId="0" applyFont="1" applyFill="1" applyBorder="1" applyAlignment="1">
      <alignment horizontal="center"/>
    </xf>
    <xf numFmtId="0" fontId="11" fillId="0" borderId="5" xfId="0" applyFont="1" applyFill="1" applyBorder="1" applyAlignment="1">
      <alignment horizontal="center"/>
    </xf>
    <xf numFmtId="0" fontId="11" fillId="0" borderId="34" xfId="0" applyFont="1" applyFill="1" applyBorder="1"/>
    <xf numFmtId="9" fontId="8" fillId="4" borderId="9" xfId="0" applyNumberFormat="1" applyFont="1" applyFill="1" applyBorder="1"/>
    <xf numFmtId="0" fontId="8" fillId="4" borderId="0" xfId="0" applyFont="1" applyFill="1"/>
    <xf numFmtId="0" fontId="47" fillId="0" borderId="9" xfId="0" applyFont="1" applyBorder="1" applyAlignment="1">
      <alignment horizontal="left" vertical="center"/>
    </xf>
    <xf numFmtId="0" fontId="0" fillId="0" borderId="0" xfId="0" applyFill="1" applyBorder="1" applyAlignment="1">
      <alignment vertical="center"/>
    </xf>
    <xf numFmtId="0" fontId="13" fillId="0" borderId="0" xfId="0" applyFont="1" applyFill="1" applyBorder="1" applyAlignment="1">
      <alignment horizontal="center"/>
    </xf>
    <xf numFmtId="0" fontId="0" fillId="0" borderId="0" xfId="0" applyFill="1" applyBorder="1"/>
    <xf numFmtId="0" fontId="9" fillId="0" borderId="0" xfId="0" applyFont="1" applyFill="1" applyBorder="1" applyAlignment="1">
      <alignment horizontal="center"/>
    </xf>
    <xf numFmtId="0" fontId="36" fillId="0" borderId="0" xfId="0" applyFont="1" applyFill="1" applyBorder="1" applyAlignment="1">
      <alignment horizontal="center" vertical="center" wrapText="1"/>
    </xf>
    <xf numFmtId="0" fontId="63" fillId="0" borderId="7" xfId="0" applyFont="1" applyBorder="1" applyAlignment="1">
      <alignment horizontal="center" vertical="center"/>
    </xf>
    <xf numFmtId="0" fontId="0" fillId="0" borderId="31" xfId="0" applyBorder="1" applyAlignment="1">
      <alignment horizontal="center" vertical="center"/>
    </xf>
    <xf numFmtId="0" fontId="0" fillId="0" borderId="12" xfId="0" applyBorder="1" applyAlignment="1">
      <alignment horizontal="center" vertical="center"/>
    </xf>
    <xf numFmtId="0" fontId="68" fillId="0" borderId="0" xfId="0" applyFont="1" applyAlignment="1">
      <alignment horizontal="left"/>
    </xf>
    <xf numFmtId="0" fontId="0" fillId="0" borderId="21" xfId="0" applyBorder="1" applyAlignment="1">
      <alignment horizontal="center" vertical="center"/>
    </xf>
    <xf numFmtId="0" fontId="9" fillId="0" borderId="0" xfId="0" applyFont="1" applyAlignment="1">
      <alignment horizontal="left" vertical="center" wrapText="1"/>
    </xf>
    <xf numFmtId="0" fontId="93" fillId="0" borderId="0" xfId="0" applyNumberFormat="1" applyFont="1" applyAlignment="1">
      <alignment horizontal="left" vertical="center" wrapText="1"/>
    </xf>
    <xf numFmtId="0" fontId="94" fillId="0" borderId="0" xfId="0" applyFont="1" applyAlignment="1">
      <alignment horizontal="left" vertical="center"/>
    </xf>
    <xf numFmtId="0" fontId="69" fillId="13" borderId="37" xfId="0" applyFont="1" applyFill="1" applyBorder="1" applyAlignment="1">
      <alignment horizontal="center" vertical="center" wrapText="1"/>
    </xf>
    <xf numFmtId="0" fontId="69" fillId="13" borderId="38" xfId="0" applyFont="1" applyFill="1" applyBorder="1" applyAlignment="1">
      <alignment horizontal="center" vertical="center" wrapText="1"/>
    </xf>
    <xf numFmtId="0" fontId="69" fillId="13" borderId="39" xfId="0" applyFont="1" applyFill="1" applyBorder="1" applyAlignment="1">
      <alignment horizontal="center" vertical="center" wrapText="1"/>
    </xf>
    <xf numFmtId="0" fontId="69" fillId="13" borderId="40" xfId="0" applyFont="1" applyFill="1" applyBorder="1" applyAlignment="1">
      <alignment horizontal="center" vertical="center" wrapText="1"/>
    </xf>
    <xf numFmtId="0" fontId="69" fillId="13" borderId="0" xfId="0" applyFont="1" applyFill="1" applyAlignment="1">
      <alignment horizontal="center" vertical="center" wrapText="1"/>
    </xf>
    <xf numFmtId="0" fontId="69" fillId="13" borderId="41" xfId="0" applyFont="1" applyFill="1" applyBorder="1" applyAlignment="1">
      <alignment horizontal="center" vertical="center" wrapText="1"/>
    </xf>
    <xf numFmtId="0" fontId="69" fillId="13" borderId="42" xfId="0" applyFont="1" applyFill="1" applyBorder="1" applyAlignment="1">
      <alignment horizontal="center" vertical="center" wrapText="1"/>
    </xf>
    <xf numFmtId="0" fontId="69" fillId="13" borderId="43" xfId="0" applyFont="1" applyFill="1" applyBorder="1" applyAlignment="1">
      <alignment horizontal="center" vertical="center" wrapText="1"/>
    </xf>
    <xf numFmtId="0" fontId="69" fillId="13" borderId="44" xfId="0" applyFont="1" applyFill="1" applyBorder="1" applyAlignment="1">
      <alignment horizontal="center" vertical="center" wrapText="1"/>
    </xf>
    <xf numFmtId="0" fontId="1" fillId="0" borderId="14" xfId="0" applyFont="1" applyBorder="1" applyAlignment="1">
      <alignment horizontal="left" vertical="center" wrapText="1"/>
    </xf>
    <xf numFmtId="0" fontId="1" fillId="0" borderId="20" xfId="0" applyFont="1" applyBorder="1" applyAlignment="1">
      <alignment horizontal="left" vertical="center" wrapText="1"/>
    </xf>
    <xf numFmtId="0" fontId="1" fillId="0" borderId="15" xfId="0" applyFont="1" applyBorder="1" applyAlignment="1">
      <alignment horizontal="left" vertical="center" wrapText="1"/>
    </xf>
    <xf numFmtId="0" fontId="63" fillId="0" borderId="0" xfId="0" applyFont="1" applyAlignment="1">
      <alignment horizontal="left" vertical="center" wrapText="1"/>
    </xf>
    <xf numFmtId="0" fontId="9" fillId="0" borderId="9" xfId="0" applyFont="1" applyBorder="1" applyAlignment="1">
      <alignment horizontal="left" vertical="center" wrapText="1"/>
    </xf>
    <xf numFmtId="0" fontId="8" fillId="9" borderId="9" xfId="0" applyFont="1" applyFill="1" applyBorder="1" applyAlignment="1">
      <alignment horizontal="center" vertical="center"/>
    </xf>
    <xf numFmtId="0" fontId="77" fillId="27" borderId="19" xfId="0" applyFont="1" applyFill="1" applyBorder="1" applyAlignment="1">
      <alignment horizontal="left" vertical="center"/>
    </xf>
    <xf numFmtId="0" fontId="9" fillId="0" borderId="14" xfId="0" applyFont="1" applyBorder="1" applyAlignment="1">
      <alignment horizontal="left" vertical="center" wrapText="1"/>
    </xf>
    <xf numFmtId="0" fontId="0" fillId="0" borderId="20" xfId="0" applyBorder="1" applyAlignment="1">
      <alignment horizontal="left" vertical="center" wrapText="1"/>
    </xf>
    <xf numFmtId="0" fontId="0" fillId="0" borderId="15" xfId="0" applyBorder="1" applyAlignment="1">
      <alignment horizontal="left" vertical="center" wrapText="1"/>
    </xf>
    <xf numFmtId="0" fontId="13" fillId="0" borderId="14" xfId="0" applyFont="1" applyBorder="1" applyAlignment="1">
      <alignment horizontal="left" vertical="center" wrapText="1"/>
    </xf>
    <xf numFmtId="0" fontId="13" fillId="0" borderId="20" xfId="0" applyFont="1" applyBorder="1" applyAlignment="1">
      <alignment horizontal="left" vertical="center" wrapText="1"/>
    </xf>
    <xf numFmtId="0" fontId="13" fillId="0" borderId="15" xfId="0" applyFont="1" applyBorder="1" applyAlignment="1">
      <alignment horizontal="left" vertical="center" wrapText="1"/>
    </xf>
    <xf numFmtId="0" fontId="72" fillId="3" borderId="0" xfId="0" applyFont="1" applyFill="1" applyAlignment="1">
      <alignment horizontal="center" vertical="center"/>
    </xf>
    <xf numFmtId="0" fontId="0" fillId="0" borderId="0" xfId="0" applyAlignment="1">
      <alignment horizontal="center" wrapText="1"/>
    </xf>
    <xf numFmtId="0" fontId="32" fillId="0" borderId="25" xfId="0" applyFont="1" applyBorder="1" applyAlignment="1">
      <alignment horizontal="left" vertical="center" wrapText="1"/>
    </xf>
    <xf numFmtId="0" fontId="46" fillId="0" borderId="33" xfId="0" applyFont="1" applyBorder="1" applyAlignment="1">
      <alignment horizontal="left" vertical="center" wrapText="1"/>
    </xf>
    <xf numFmtId="0" fontId="46" fillId="0" borderId="26" xfId="0" applyFont="1" applyBorder="1" applyAlignment="1">
      <alignment horizontal="left" vertical="center" wrapText="1"/>
    </xf>
    <xf numFmtId="0" fontId="2" fillId="0" borderId="0" xfId="0" applyFont="1" applyAlignment="1">
      <alignment horizontal="center"/>
    </xf>
    <xf numFmtId="0" fontId="0" fillId="0" borderId="0" xfId="0" applyAlignment="1"/>
    <xf numFmtId="0" fontId="66" fillId="0" borderId="14" xfId="0" applyFont="1" applyBorder="1" applyAlignment="1">
      <alignment horizontal="left" vertical="center" wrapText="1"/>
    </xf>
    <xf numFmtId="0" fontId="66" fillId="0" borderId="15" xfId="0" applyFont="1" applyBorder="1" applyAlignment="1">
      <alignment horizontal="left" vertical="center" wrapText="1"/>
    </xf>
    <xf numFmtId="0" fontId="66" fillId="0" borderId="9" xfId="0" applyFont="1" applyBorder="1" applyAlignment="1">
      <alignment horizontal="left" vertical="center"/>
    </xf>
    <xf numFmtId="0" fontId="0" fillId="0" borderId="18" xfId="0" applyBorder="1" applyAlignment="1">
      <alignment horizontal="center"/>
    </xf>
    <xf numFmtId="0" fontId="11" fillId="0" borderId="20" xfId="0" applyFont="1" applyBorder="1" applyAlignment="1">
      <alignment horizontal="left" vertical="center"/>
    </xf>
    <xf numFmtId="0" fontId="66" fillId="0" borderId="16" xfId="0" applyFont="1" applyBorder="1" applyAlignment="1">
      <alignment horizontal="left" vertical="center"/>
    </xf>
    <xf numFmtId="0" fontId="66" fillId="0" borderId="13" xfId="0" applyFont="1" applyBorder="1" applyAlignment="1">
      <alignment horizontal="left" vertical="center"/>
    </xf>
    <xf numFmtId="0" fontId="66" fillId="0" borderId="17" xfId="0" applyFont="1" applyBorder="1" applyAlignment="1">
      <alignment horizontal="left" vertical="center"/>
    </xf>
    <xf numFmtId="0" fontId="66" fillId="0" borderId="14" xfId="0" applyFont="1" applyBorder="1" applyAlignment="1">
      <alignment horizontal="left" vertical="center"/>
    </xf>
    <xf numFmtId="0" fontId="66" fillId="0" borderId="15" xfId="0" applyFont="1" applyBorder="1" applyAlignment="1">
      <alignment horizontal="left" vertical="center"/>
    </xf>
    <xf numFmtId="2" fontId="11" fillId="0" borderId="30" xfId="0" applyNumberFormat="1" applyFont="1" applyBorder="1" applyAlignment="1">
      <alignment horizontal="left" vertical="center" wrapText="1"/>
    </xf>
    <xf numFmtId="2" fontId="11" fillId="0" borderId="18" xfId="0" applyNumberFormat="1" applyFont="1" applyBorder="1" applyAlignment="1">
      <alignment horizontal="left" vertical="center" wrapText="1"/>
    </xf>
    <xf numFmtId="2" fontId="11" fillId="0" borderId="31" xfId="0" applyNumberFormat="1" applyFont="1" applyBorder="1" applyAlignment="1">
      <alignment horizontal="left" vertical="center" wrapText="1"/>
    </xf>
    <xf numFmtId="2" fontId="11" fillId="0" borderId="29" xfId="0" applyNumberFormat="1" applyFont="1" applyBorder="1" applyAlignment="1">
      <alignment horizontal="left" vertical="center" wrapText="1"/>
    </xf>
    <xf numFmtId="2" fontId="11" fillId="0" borderId="0" xfId="0" applyNumberFormat="1" applyFont="1" applyBorder="1" applyAlignment="1">
      <alignment horizontal="left" vertical="center" wrapText="1"/>
    </xf>
    <xf numFmtId="2" fontId="11" fillId="0" borderId="12" xfId="0" applyNumberFormat="1" applyFont="1" applyBorder="1" applyAlignment="1">
      <alignment horizontal="left" vertical="center" wrapText="1"/>
    </xf>
    <xf numFmtId="2" fontId="11" fillId="0" borderId="32" xfId="0" applyNumberFormat="1" applyFont="1" applyBorder="1" applyAlignment="1">
      <alignment horizontal="left" vertical="center" wrapText="1"/>
    </xf>
    <xf numFmtId="2" fontId="11" fillId="0" borderId="19" xfId="0" applyNumberFormat="1" applyFont="1" applyBorder="1" applyAlignment="1">
      <alignment horizontal="left" vertical="center" wrapText="1"/>
    </xf>
    <xf numFmtId="2" fontId="11" fillId="0" borderId="21" xfId="0" applyNumberFormat="1" applyFont="1" applyBorder="1" applyAlignment="1">
      <alignment horizontal="left" vertical="center" wrapText="1"/>
    </xf>
    <xf numFmtId="0" fontId="75" fillId="5" borderId="14" xfId="0" applyFont="1" applyFill="1" applyBorder="1" applyAlignment="1">
      <alignment horizontal="center" vertical="center"/>
    </xf>
    <xf numFmtId="0" fontId="75" fillId="5" borderId="20" xfId="0" applyFont="1" applyFill="1" applyBorder="1" applyAlignment="1">
      <alignment horizontal="center" vertical="center"/>
    </xf>
    <xf numFmtId="0" fontId="75" fillId="5" borderId="15" xfId="0" applyFont="1" applyFill="1" applyBorder="1" applyAlignment="1">
      <alignment horizontal="center" vertical="center"/>
    </xf>
    <xf numFmtId="165" fontId="11" fillId="0" borderId="14" xfId="0" applyNumberFormat="1" applyFont="1" applyBorder="1" applyAlignment="1">
      <alignment horizontal="center" vertical="center" wrapText="1"/>
    </xf>
    <xf numFmtId="165" fontId="11" fillId="0" borderId="20" xfId="0" applyNumberFormat="1" applyFont="1" applyBorder="1" applyAlignment="1">
      <alignment horizontal="center" vertical="center" wrapText="1"/>
    </xf>
    <xf numFmtId="165" fontId="11" fillId="0" borderId="15" xfId="0" applyNumberFormat="1" applyFont="1" applyBorder="1" applyAlignment="1">
      <alignment horizontal="center" vertical="center" wrapText="1"/>
    </xf>
    <xf numFmtId="0" fontId="71" fillId="0" borderId="14" xfId="0" applyFont="1" applyBorder="1" applyAlignment="1">
      <alignment horizontal="center" vertical="center"/>
    </xf>
    <xf numFmtId="0" fontId="71" fillId="0" borderId="20" xfId="0" applyFont="1" applyBorder="1" applyAlignment="1">
      <alignment horizontal="center" vertical="center"/>
    </xf>
    <xf numFmtId="165" fontId="11" fillId="0" borderId="14" xfId="0" applyNumberFormat="1" applyFont="1" applyBorder="1" applyAlignment="1">
      <alignment horizontal="left" vertical="center" wrapText="1"/>
    </xf>
    <xf numFmtId="165" fontId="11" fillId="0" borderId="20" xfId="0" applyNumberFormat="1" applyFont="1" applyBorder="1" applyAlignment="1">
      <alignment horizontal="left" vertical="center" wrapText="1"/>
    </xf>
    <xf numFmtId="165" fontId="11" fillId="0" borderId="15" xfId="0" applyNumberFormat="1" applyFont="1" applyBorder="1" applyAlignment="1">
      <alignment horizontal="left" vertical="center" wrapText="1"/>
    </xf>
    <xf numFmtId="0" fontId="11" fillId="0" borderId="14" xfId="0" applyFont="1" applyBorder="1" applyAlignment="1">
      <alignment horizontal="left" vertical="center" wrapText="1"/>
    </xf>
    <xf numFmtId="0" fontId="11" fillId="0" borderId="20" xfId="0" applyFont="1" applyBorder="1" applyAlignment="1">
      <alignment horizontal="left" vertical="center" wrapText="1"/>
    </xf>
    <xf numFmtId="0" fontId="11" fillId="0" borderId="15" xfId="0" applyFont="1" applyBorder="1" applyAlignment="1">
      <alignment horizontal="left" vertical="center" wrapText="1"/>
    </xf>
    <xf numFmtId="165" fontId="11" fillId="0" borderId="30" xfId="0" applyNumberFormat="1" applyFont="1" applyBorder="1" applyAlignment="1">
      <alignment horizontal="left" vertical="center" wrapText="1"/>
    </xf>
    <xf numFmtId="165" fontId="11" fillId="0" borderId="18" xfId="0" applyNumberFormat="1" applyFont="1" applyBorder="1" applyAlignment="1">
      <alignment horizontal="left" vertical="center" wrapText="1"/>
    </xf>
    <xf numFmtId="165" fontId="11" fillId="0" borderId="31" xfId="0" applyNumberFormat="1" applyFont="1" applyBorder="1" applyAlignment="1">
      <alignment horizontal="left" vertical="center" wrapText="1"/>
    </xf>
    <xf numFmtId="165" fontId="11" fillId="0" borderId="29" xfId="0" applyNumberFormat="1" applyFont="1" applyBorder="1" applyAlignment="1">
      <alignment horizontal="left" vertical="center" wrapText="1"/>
    </xf>
    <xf numFmtId="165" fontId="11" fillId="0" borderId="0" xfId="0" applyNumberFormat="1" applyFont="1" applyBorder="1" applyAlignment="1">
      <alignment horizontal="left" vertical="center" wrapText="1"/>
    </xf>
    <xf numFmtId="165" fontId="11" fillId="0" borderId="12" xfId="0" applyNumberFormat="1" applyFont="1" applyBorder="1" applyAlignment="1">
      <alignment horizontal="left" vertical="center" wrapText="1"/>
    </xf>
    <xf numFmtId="165" fontId="11" fillId="0" borderId="32" xfId="0" applyNumberFormat="1" applyFont="1" applyBorder="1" applyAlignment="1">
      <alignment horizontal="left" vertical="center" wrapText="1"/>
    </xf>
    <xf numFmtId="165" fontId="11" fillId="0" borderId="19" xfId="0" applyNumberFormat="1" applyFont="1" applyBorder="1" applyAlignment="1">
      <alignment horizontal="left" vertical="center" wrapText="1"/>
    </xf>
    <xf numFmtId="165" fontId="11" fillId="0" borderId="21" xfId="0" applyNumberFormat="1" applyFont="1" applyBorder="1" applyAlignment="1">
      <alignment horizontal="left" vertical="center" wrapText="1"/>
    </xf>
    <xf numFmtId="0" fontId="11" fillId="0" borderId="30" xfId="0" applyFont="1" applyBorder="1" applyAlignment="1">
      <alignment horizontal="left" vertical="center" wrapText="1"/>
    </xf>
    <xf numFmtId="0" fontId="11" fillId="0" borderId="18" xfId="0" applyFont="1" applyBorder="1" applyAlignment="1">
      <alignment horizontal="left" vertical="center" wrapText="1"/>
    </xf>
    <xf numFmtId="0" fontId="11" fillId="0" borderId="31" xfId="0" applyFont="1" applyBorder="1" applyAlignment="1">
      <alignment horizontal="left" vertical="center" wrapText="1"/>
    </xf>
    <xf numFmtId="0" fontId="11" fillId="0" borderId="32" xfId="0" applyFont="1" applyBorder="1" applyAlignment="1">
      <alignment horizontal="left" vertical="center" wrapText="1"/>
    </xf>
    <xf numFmtId="0" fontId="11" fillId="0" borderId="19" xfId="0" applyFont="1" applyBorder="1" applyAlignment="1">
      <alignment horizontal="left" vertical="center" wrapText="1"/>
    </xf>
    <xf numFmtId="0" fontId="11" fillId="0" borderId="21" xfId="0" applyFont="1" applyBorder="1" applyAlignment="1">
      <alignment horizontal="left" vertical="center" wrapText="1"/>
    </xf>
    <xf numFmtId="0" fontId="78" fillId="0" borderId="34" xfId="0" quotePrefix="1" applyFont="1" applyBorder="1" applyAlignment="1">
      <alignment horizontal="center" vertical="center"/>
    </xf>
    <xf numFmtId="0" fontId="78" fillId="0" borderId="34" xfId="0" applyFont="1" applyBorder="1" applyAlignment="1">
      <alignment horizontal="center" vertical="center"/>
    </xf>
    <xf numFmtId="165" fontId="11" fillId="0" borderId="0" xfId="0" applyNumberFormat="1" applyFont="1" applyAlignment="1">
      <alignment horizontal="center" vertical="center" wrapText="1"/>
    </xf>
    <xf numFmtId="0" fontId="9" fillId="0" borderId="0" xfId="0" applyFont="1" applyFill="1" applyBorder="1" applyAlignment="1">
      <alignment horizontal="left"/>
    </xf>
    <xf numFmtId="165" fontId="70" fillId="20" borderId="26" xfId="0" applyNumberFormat="1" applyFont="1" applyFill="1" applyBorder="1" applyAlignment="1">
      <alignment horizontal="center" vertical="center"/>
    </xf>
    <xf numFmtId="165" fontId="70" fillId="20" borderId="7" xfId="0" applyNumberFormat="1" applyFont="1" applyFill="1" applyBorder="1" applyAlignment="1">
      <alignment horizontal="center" vertical="center"/>
    </xf>
    <xf numFmtId="0" fontId="13" fillId="0" borderId="0" xfId="0" applyFont="1" applyFill="1" applyBorder="1" applyAlignment="1">
      <alignment horizontal="left"/>
    </xf>
    <xf numFmtId="0" fontId="69" fillId="24" borderId="25" xfId="0" applyFont="1" applyFill="1" applyBorder="1" applyAlignment="1">
      <alignment horizontal="left" vertical="center"/>
    </xf>
    <xf numFmtId="0" fontId="69" fillId="24" borderId="26" xfId="0" applyFont="1" applyFill="1" applyBorder="1" applyAlignment="1">
      <alignment horizontal="left" vertical="center"/>
    </xf>
    <xf numFmtId="0" fontId="63" fillId="13" borderId="37" xfId="0" applyFont="1" applyFill="1" applyBorder="1" applyAlignment="1">
      <alignment horizontal="center" vertical="center" wrapText="1"/>
    </xf>
    <xf numFmtId="0" fontId="63" fillId="13" borderId="38" xfId="0" applyFont="1" applyFill="1" applyBorder="1" applyAlignment="1">
      <alignment horizontal="center" vertical="center" wrapText="1"/>
    </xf>
    <xf numFmtId="0" fontId="63" fillId="13" borderId="39" xfId="0" applyFont="1" applyFill="1" applyBorder="1" applyAlignment="1">
      <alignment horizontal="center" vertical="center" wrapText="1"/>
    </xf>
    <xf numFmtId="0" fontId="63" fillId="13" borderId="40" xfId="0" applyFont="1" applyFill="1" applyBorder="1" applyAlignment="1">
      <alignment horizontal="center" vertical="center" wrapText="1"/>
    </xf>
    <xf numFmtId="0" fontId="63" fillId="13" borderId="0" xfId="0" applyFont="1" applyFill="1" applyAlignment="1">
      <alignment horizontal="center" vertical="center" wrapText="1"/>
    </xf>
    <xf numFmtId="0" fontId="63" fillId="13" borderId="41" xfId="0" applyFont="1" applyFill="1" applyBorder="1" applyAlignment="1">
      <alignment horizontal="center" vertical="center" wrapText="1"/>
    </xf>
    <xf numFmtId="0" fontId="63" fillId="13" borderId="42" xfId="0" applyFont="1" applyFill="1" applyBorder="1" applyAlignment="1">
      <alignment horizontal="center" vertical="center" wrapText="1"/>
    </xf>
    <xf numFmtId="0" fontId="63" fillId="13" borderId="43" xfId="0" applyFont="1" applyFill="1" applyBorder="1" applyAlignment="1">
      <alignment horizontal="center" vertical="center" wrapText="1"/>
    </xf>
    <xf numFmtId="0" fontId="63" fillId="13" borderId="44" xfId="0" applyFont="1" applyFill="1" applyBorder="1" applyAlignment="1">
      <alignment horizontal="center" vertical="center" wrapText="1"/>
    </xf>
    <xf numFmtId="0" fontId="71" fillId="0" borderId="0" xfId="0" applyFont="1" applyAlignment="1">
      <alignment horizontal="center" vertical="center"/>
    </xf>
    <xf numFmtId="165" fontId="73" fillId="0" borderId="0" xfId="0" applyNumberFormat="1" applyFont="1" applyAlignment="1">
      <alignment horizontal="center" vertical="center" wrapText="1"/>
    </xf>
    <xf numFmtId="0" fontId="0" fillId="0" borderId="0" xfId="0" applyAlignment="1">
      <alignment horizontal="center" vertical="center"/>
    </xf>
    <xf numFmtId="0" fontId="8" fillId="11" borderId="0" xfId="0" applyFont="1" applyFill="1" applyAlignment="1">
      <alignment horizontal="center" vertical="center"/>
    </xf>
    <xf numFmtId="0" fontId="63" fillId="0" borderId="9" xfId="0" applyFont="1" applyBorder="1" applyAlignment="1">
      <alignment horizontal="left" vertical="center" wrapText="1"/>
    </xf>
    <xf numFmtId="0" fontId="81" fillId="0" borderId="9" xfId="0" applyFont="1" applyBorder="1" applyAlignment="1">
      <alignment horizontal="left" vertical="center" wrapText="1"/>
    </xf>
    <xf numFmtId="0" fontId="69" fillId="11" borderId="25" xfId="0" applyFont="1" applyFill="1" applyBorder="1" applyAlignment="1">
      <alignment horizontal="center" vertical="center"/>
    </xf>
    <xf numFmtId="0" fontId="69" fillId="11" borderId="26" xfId="0" applyFont="1" applyFill="1" applyBorder="1" applyAlignment="1">
      <alignment horizontal="center" vertical="center"/>
    </xf>
    <xf numFmtId="0" fontId="69" fillId="11" borderId="33" xfId="0" applyFont="1" applyFill="1" applyBorder="1" applyAlignment="1">
      <alignment horizontal="center" vertical="center"/>
    </xf>
    <xf numFmtId="0" fontId="68" fillId="29" borderId="0" xfId="0" applyFont="1" applyFill="1" applyAlignment="1">
      <alignment horizontal="left"/>
    </xf>
    <xf numFmtId="0" fontId="68" fillId="29" borderId="5" xfId="0" applyFont="1" applyFill="1" applyBorder="1" applyAlignment="1">
      <alignment horizontal="left"/>
    </xf>
    <xf numFmtId="0" fontId="69" fillId="11" borderId="1" xfId="0" applyFont="1" applyFill="1" applyBorder="1" applyAlignment="1">
      <alignment horizontal="center" vertical="center"/>
    </xf>
    <xf numFmtId="0" fontId="69" fillId="11" borderId="2" xfId="0" applyFont="1" applyFill="1" applyBorder="1" applyAlignment="1">
      <alignment horizontal="center" vertical="center"/>
    </xf>
    <xf numFmtId="0" fontId="69" fillId="11" borderId="8" xfId="0" applyFont="1" applyFill="1" applyBorder="1" applyAlignment="1">
      <alignment horizontal="center" vertical="center"/>
    </xf>
    <xf numFmtId="0" fontId="69" fillId="11" borderId="35" xfId="0" applyFont="1" applyFill="1" applyBorder="1" applyAlignment="1">
      <alignment horizontal="center" vertical="center" wrapText="1"/>
    </xf>
    <xf numFmtId="0" fontId="69" fillId="11" borderId="36" xfId="0" applyFont="1" applyFill="1" applyBorder="1" applyAlignment="1">
      <alignment horizontal="center" vertical="center" wrapText="1"/>
    </xf>
    <xf numFmtId="0" fontId="8" fillId="0" borderId="0" xfId="0" applyFont="1" applyAlignment="1">
      <alignment horizontal="center"/>
    </xf>
    <xf numFmtId="0" fontId="69" fillId="13" borderId="35" xfId="0" applyFont="1" applyFill="1" applyBorder="1" applyAlignment="1">
      <alignment horizontal="center" vertical="center" wrapText="1"/>
    </xf>
    <xf numFmtId="0" fontId="69" fillId="13" borderId="4" xfId="0" applyFont="1" applyFill="1" applyBorder="1" applyAlignment="1">
      <alignment horizontal="center" vertical="center" wrapText="1"/>
    </xf>
    <xf numFmtId="0" fontId="69" fillId="13" borderId="36" xfId="0" applyFont="1" applyFill="1" applyBorder="1" applyAlignment="1">
      <alignment horizontal="center" vertical="center" wrapText="1"/>
    </xf>
    <xf numFmtId="0" fontId="68" fillId="0" borderId="0" xfId="0" applyFont="1" applyAlignment="1">
      <alignment horizontal="left" vertical="center" wrapText="1"/>
    </xf>
    <xf numFmtId="0" fontId="8" fillId="0" borderId="19" xfId="0" applyFont="1" applyBorder="1" applyAlignment="1">
      <alignment horizontal="center" vertical="center"/>
    </xf>
    <xf numFmtId="0" fontId="85" fillId="25" borderId="9" xfId="0" applyFont="1" applyFill="1" applyBorder="1" applyAlignment="1">
      <alignment horizontal="center"/>
    </xf>
    <xf numFmtId="0" fontId="85" fillId="25" borderId="9" xfId="0" applyFont="1" applyFill="1" applyBorder="1" applyAlignment="1">
      <alignment horizontal="center" wrapText="1"/>
    </xf>
    <xf numFmtId="0" fontId="85" fillId="25" borderId="14" xfId="0" applyFont="1" applyFill="1" applyBorder="1" applyAlignment="1">
      <alignment horizontal="center"/>
    </xf>
    <xf numFmtId="0" fontId="8" fillId="11" borderId="1" xfId="0" applyFont="1" applyFill="1" applyBorder="1" applyAlignment="1">
      <alignment horizontal="center" vertical="center"/>
    </xf>
    <xf numFmtId="0" fontId="8" fillId="11" borderId="2" xfId="0" applyFont="1" applyFill="1" applyBorder="1" applyAlignment="1">
      <alignment horizontal="center" vertical="center"/>
    </xf>
    <xf numFmtId="0" fontId="8" fillId="11" borderId="8" xfId="0" applyFont="1" applyFill="1" applyBorder="1" applyAlignment="1">
      <alignment horizontal="center" vertical="center"/>
    </xf>
    <xf numFmtId="0" fontId="8" fillId="11" borderId="45" xfId="0" applyFont="1" applyFill="1" applyBorder="1" applyAlignment="1">
      <alignment horizontal="center" vertical="center"/>
    </xf>
    <xf numFmtId="0" fontId="8" fillId="11" borderId="46" xfId="0" applyFont="1" applyFill="1" applyBorder="1" applyAlignment="1">
      <alignment horizontal="center" vertical="center"/>
    </xf>
    <xf numFmtId="0" fontId="8" fillId="11" borderId="47" xfId="0" applyFont="1" applyFill="1" applyBorder="1" applyAlignment="1">
      <alignment horizontal="center" vertical="center"/>
    </xf>
    <xf numFmtId="0" fontId="25" fillId="12" borderId="11" xfId="0" applyFont="1" applyFill="1" applyBorder="1" applyAlignment="1">
      <alignment vertical="top" wrapText="1"/>
    </xf>
    <xf numFmtId="0" fontId="25" fillId="12" borderId="0" xfId="0" applyFont="1" applyFill="1" applyAlignment="1">
      <alignment vertical="top" wrapText="1"/>
    </xf>
    <xf numFmtId="0" fontId="25" fillId="3" borderId="11" xfId="0" applyFont="1" applyFill="1" applyBorder="1" applyAlignment="1">
      <alignment vertical="top" wrapText="1"/>
    </xf>
    <xf numFmtId="0" fontId="25" fillId="3" borderId="0" xfId="0" applyFont="1" applyFill="1" applyAlignment="1">
      <alignment vertical="top" wrapText="1"/>
    </xf>
    <xf numFmtId="0" fontId="25" fillId="3" borderId="10" xfId="0" applyFont="1" applyFill="1" applyBorder="1" applyAlignment="1">
      <alignment vertical="top" wrapText="1"/>
    </xf>
    <xf numFmtId="0" fontId="25" fillId="0" borderId="11" xfId="0" applyFont="1" applyBorder="1" applyAlignment="1">
      <alignment vertical="top" wrapText="1"/>
    </xf>
    <xf numFmtId="0" fontId="25" fillId="0" borderId="0" xfId="0" applyFont="1" applyAlignment="1">
      <alignment vertical="top" wrapText="1"/>
    </xf>
    <xf numFmtId="0" fontId="25" fillId="0" borderId="10" xfId="0" applyFont="1" applyBorder="1" applyAlignment="1">
      <alignment vertical="top" wrapText="1"/>
    </xf>
    <xf numFmtId="0" fontId="25" fillId="12" borderId="10" xfId="0" applyFont="1" applyFill="1" applyBorder="1" applyAlignment="1">
      <alignment vertical="top" wrapText="1"/>
    </xf>
  </cellXfs>
  <cellStyles count="4">
    <cellStyle name="Comma" xfId="3" builtinId="3"/>
    <cellStyle name="Hyperlink" xfId="1" builtinId="8"/>
    <cellStyle name="Normal" xfId="0" builtinId="0"/>
    <cellStyle name="Percent" xfId="2" builtinId="5"/>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20" Type="http://schemas.openxmlformats.org/officeDocument/2006/relationships/calcChain" Target="calcChain.xml"/><Relationship Id="rId21" Type="http://schemas.openxmlformats.org/officeDocument/2006/relationships/customXml" Target="../customXml/item1.xml"/><Relationship Id="rId22" Type="http://schemas.openxmlformats.org/officeDocument/2006/relationships/customXml" Target="../customXml/item2.xml"/><Relationship Id="rId23" Type="http://schemas.openxmlformats.org/officeDocument/2006/relationships/customXml" Target="../customXml/item3.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theme" Target="theme/theme1.xml"/><Relationship Id="rId18" Type="http://schemas.openxmlformats.org/officeDocument/2006/relationships/styles" Target="styles.xml"/><Relationship Id="rId19"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0</xdr:col>
      <xdr:colOff>444501</xdr:colOff>
      <xdr:row>4</xdr:row>
      <xdr:rowOff>114300</xdr:rowOff>
    </xdr:from>
    <xdr:to>
      <xdr:col>21</xdr:col>
      <xdr:colOff>177800</xdr:colOff>
      <xdr:row>42</xdr:row>
      <xdr:rowOff>38100</xdr:rowOff>
    </xdr:to>
    <xdr:grpSp>
      <xdr:nvGrpSpPr>
        <xdr:cNvPr id="2" name="Group 1">
          <a:extLst>
            <a:ext uri="{FF2B5EF4-FFF2-40B4-BE49-F238E27FC236}">
              <a16:creationId xmlns:a16="http://schemas.microsoft.com/office/drawing/2014/main" xmlns="" id="{227C2C3D-41AC-43FB-9E4E-3F4A2DC2BED4}"/>
            </a:ext>
          </a:extLst>
        </xdr:cNvPr>
        <xdr:cNvGrpSpPr/>
      </xdr:nvGrpSpPr>
      <xdr:grpSpPr>
        <a:xfrm>
          <a:off x="444501" y="2717800"/>
          <a:ext cx="13735049" cy="6654800"/>
          <a:chOff x="444501" y="2733675"/>
          <a:chExt cx="12734924" cy="6654800"/>
        </a:xfrm>
      </xdr:grpSpPr>
      <xdr:sp macro="" textlink="">
        <xdr:nvSpPr>
          <xdr:cNvPr id="58" name="Rectangle: Rounded Corners 57">
            <a:extLst>
              <a:ext uri="{FF2B5EF4-FFF2-40B4-BE49-F238E27FC236}">
                <a16:creationId xmlns:a16="http://schemas.microsoft.com/office/drawing/2014/main" xmlns="" id="{8140C41F-CA48-48E9-9540-CDD35D96437C}"/>
              </a:ext>
            </a:extLst>
          </xdr:cNvPr>
          <xdr:cNvSpPr/>
        </xdr:nvSpPr>
        <xdr:spPr>
          <a:xfrm>
            <a:off x="6664325" y="2733675"/>
            <a:ext cx="2914196" cy="1346200"/>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GB" sz="2200">
                <a:latin typeface="Arial" panose="020B0604020202020204" pitchFamily="34" charset="0"/>
                <a:cs typeface="Arial" panose="020B0604020202020204" pitchFamily="34" charset="0"/>
              </a:rPr>
              <a:t>Diaspora Investment Readiness</a:t>
            </a:r>
            <a:r>
              <a:rPr lang="en-GB" sz="2200" baseline="0">
                <a:latin typeface="Arial" panose="020B0604020202020204" pitchFamily="34" charset="0"/>
                <a:cs typeface="Arial" panose="020B0604020202020204" pitchFamily="34" charset="0"/>
              </a:rPr>
              <a:t> Index (DIRI)</a:t>
            </a:r>
            <a:endParaRPr lang="en-GB" sz="2200">
              <a:latin typeface="Arial" panose="020B0604020202020204" pitchFamily="34" charset="0"/>
              <a:cs typeface="Arial" panose="020B0604020202020204" pitchFamily="34" charset="0"/>
            </a:endParaRPr>
          </a:p>
        </xdr:txBody>
      </xdr:sp>
      <xdr:sp macro="" textlink="">
        <xdr:nvSpPr>
          <xdr:cNvPr id="59" name="Rectangle: Rounded Corners 58">
            <a:extLst>
              <a:ext uri="{FF2B5EF4-FFF2-40B4-BE49-F238E27FC236}">
                <a16:creationId xmlns:a16="http://schemas.microsoft.com/office/drawing/2014/main" xmlns="" id="{DAB1D3E2-78FC-4654-82C3-7AF81C8E8168}"/>
              </a:ext>
            </a:extLst>
          </xdr:cNvPr>
          <xdr:cNvSpPr/>
        </xdr:nvSpPr>
        <xdr:spPr>
          <a:xfrm>
            <a:off x="2612345" y="6204176"/>
            <a:ext cx="1597694" cy="1156264"/>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algn="ctr"/>
            <a:r>
              <a:rPr lang="en-GB" sz="1600">
                <a:latin typeface="Arial" panose="020B0604020202020204" pitchFamily="34" charset="0"/>
                <a:cs typeface="Arial" panose="020B0604020202020204" pitchFamily="34" charset="0"/>
              </a:rPr>
              <a:t>Financial Robustness</a:t>
            </a:r>
          </a:p>
        </xdr:txBody>
      </xdr:sp>
      <xdr:sp macro="" textlink="">
        <xdr:nvSpPr>
          <xdr:cNvPr id="60" name="Rectangle: Rounded Corners 59">
            <a:extLst>
              <a:ext uri="{FF2B5EF4-FFF2-40B4-BE49-F238E27FC236}">
                <a16:creationId xmlns:a16="http://schemas.microsoft.com/office/drawing/2014/main" xmlns="" id="{861266B7-E62F-498D-BF29-6C40E786B170}"/>
              </a:ext>
            </a:extLst>
          </xdr:cNvPr>
          <xdr:cNvSpPr/>
        </xdr:nvSpPr>
        <xdr:spPr>
          <a:xfrm>
            <a:off x="4568371" y="6180362"/>
            <a:ext cx="1591346" cy="1205656"/>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marL="0" indent="0" algn="ctr"/>
            <a:r>
              <a:rPr lang="en-GB" sz="1600">
                <a:solidFill>
                  <a:schemeClr val="dk1"/>
                </a:solidFill>
                <a:latin typeface="Arial" panose="020B0604020202020204" pitchFamily="34" charset="0"/>
                <a:ea typeface="+mn-ea"/>
                <a:cs typeface="Arial" panose="020B0604020202020204" pitchFamily="34" charset="0"/>
              </a:rPr>
              <a:t>Financial Track Record </a:t>
            </a:r>
          </a:p>
        </xdr:txBody>
      </xdr:sp>
      <xdr:sp macro="" textlink="">
        <xdr:nvSpPr>
          <xdr:cNvPr id="61" name="Rectangle: Rounded Corners 60">
            <a:extLst>
              <a:ext uri="{FF2B5EF4-FFF2-40B4-BE49-F238E27FC236}">
                <a16:creationId xmlns:a16="http://schemas.microsoft.com/office/drawing/2014/main" xmlns="" id="{D1F2B0A6-3DBC-4F8D-8A5F-5ED9A4A9AAD9}"/>
              </a:ext>
            </a:extLst>
          </xdr:cNvPr>
          <xdr:cNvSpPr/>
        </xdr:nvSpPr>
        <xdr:spPr>
          <a:xfrm>
            <a:off x="6538233" y="6189660"/>
            <a:ext cx="1599292" cy="1174546"/>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marL="0" indent="0" algn="ctr"/>
            <a:r>
              <a:rPr lang="en-GB" sz="1600">
                <a:solidFill>
                  <a:schemeClr val="dk1"/>
                </a:solidFill>
                <a:latin typeface="Arial" panose="020B0604020202020204" pitchFamily="34" charset="0"/>
                <a:ea typeface="+mn-ea"/>
                <a:cs typeface="Arial" panose="020B0604020202020204" pitchFamily="34" charset="0"/>
              </a:rPr>
              <a:t>Financial Attractiveness</a:t>
            </a:r>
          </a:p>
        </xdr:txBody>
      </xdr:sp>
      <xdr:sp macro="" textlink="">
        <xdr:nvSpPr>
          <xdr:cNvPr id="62" name="Rectangle: Rounded Corners 61">
            <a:extLst>
              <a:ext uri="{FF2B5EF4-FFF2-40B4-BE49-F238E27FC236}">
                <a16:creationId xmlns:a16="http://schemas.microsoft.com/office/drawing/2014/main" xmlns="" id="{B19386EE-8E80-490F-A7DE-8ADB0D1A5F39}"/>
              </a:ext>
            </a:extLst>
          </xdr:cNvPr>
          <xdr:cNvSpPr/>
        </xdr:nvSpPr>
        <xdr:spPr>
          <a:xfrm>
            <a:off x="8846457" y="6191250"/>
            <a:ext cx="1704068" cy="1154338"/>
          </a:xfrm>
          <a:prstGeom prst="roundRect">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GB" sz="1600">
                <a:latin typeface="Arial" panose="020B0604020202020204" pitchFamily="34" charset="0"/>
                <a:cs typeface="Arial" panose="020B0604020202020204" pitchFamily="34" charset="0"/>
              </a:rPr>
              <a:t>Diaspora Investment</a:t>
            </a:r>
            <a:r>
              <a:rPr lang="en-GB" sz="1600" baseline="0">
                <a:latin typeface="Arial" panose="020B0604020202020204" pitchFamily="34" charset="0"/>
                <a:cs typeface="Arial" panose="020B0604020202020204" pitchFamily="34" charset="0"/>
              </a:rPr>
              <a:t> Ability</a:t>
            </a:r>
            <a:endParaRPr lang="en-GB" sz="1600">
              <a:latin typeface="Arial" panose="020B0604020202020204" pitchFamily="34" charset="0"/>
              <a:cs typeface="Arial" panose="020B0604020202020204" pitchFamily="34" charset="0"/>
            </a:endParaRPr>
          </a:p>
        </xdr:txBody>
      </xdr:sp>
      <xdr:sp macro="" textlink="">
        <xdr:nvSpPr>
          <xdr:cNvPr id="63" name="Rectangle: Rounded Corners 62">
            <a:extLst>
              <a:ext uri="{FF2B5EF4-FFF2-40B4-BE49-F238E27FC236}">
                <a16:creationId xmlns:a16="http://schemas.microsoft.com/office/drawing/2014/main" xmlns="" id="{E2D5DEE7-D8E0-417C-8D6B-F18F170770EB}"/>
              </a:ext>
            </a:extLst>
          </xdr:cNvPr>
          <xdr:cNvSpPr/>
        </xdr:nvSpPr>
        <xdr:spPr>
          <a:xfrm>
            <a:off x="10875509" y="6202360"/>
            <a:ext cx="1621291" cy="1141414"/>
          </a:xfrm>
          <a:prstGeom prst="roundRect">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GB" sz="1600">
                <a:latin typeface="Arial" panose="020B0604020202020204" pitchFamily="34" charset="0"/>
                <a:cs typeface="Arial" panose="020B0604020202020204" pitchFamily="34" charset="0"/>
              </a:rPr>
              <a:t>Diaspora  Investment Willingness</a:t>
            </a:r>
          </a:p>
        </xdr:txBody>
      </xdr:sp>
      <xdr:sp macro="" textlink="">
        <xdr:nvSpPr>
          <xdr:cNvPr id="65" name="Left Brace 64">
            <a:extLst>
              <a:ext uri="{FF2B5EF4-FFF2-40B4-BE49-F238E27FC236}">
                <a16:creationId xmlns:a16="http://schemas.microsoft.com/office/drawing/2014/main" xmlns="" id="{22B90AF2-5835-4047-A3D4-20D32AAAF536}"/>
              </a:ext>
            </a:extLst>
          </xdr:cNvPr>
          <xdr:cNvSpPr/>
        </xdr:nvSpPr>
        <xdr:spPr>
          <a:xfrm rot="5400000">
            <a:off x="5151436" y="3294064"/>
            <a:ext cx="603254" cy="4206875"/>
          </a:xfrm>
          <a:prstGeom prst="leftBrace">
            <a:avLst>
              <a:gd name="adj1" fmla="val 103662"/>
              <a:gd name="adj2" fmla="val 51360"/>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GB" sz="1100">
              <a:latin typeface="Arial" panose="020B0604020202020204" pitchFamily="34" charset="0"/>
              <a:cs typeface="Arial" panose="020B0604020202020204" pitchFamily="34" charset="0"/>
            </a:endParaRPr>
          </a:p>
        </xdr:txBody>
      </xdr:sp>
      <xdr:sp macro="" textlink="">
        <xdr:nvSpPr>
          <xdr:cNvPr id="68" name="Left Brace 67">
            <a:extLst>
              <a:ext uri="{FF2B5EF4-FFF2-40B4-BE49-F238E27FC236}">
                <a16:creationId xmlns:a16="http://schemas.microsoft.com/office/drawing/2014/main" xmlns="" id="{78A302A1-7EC6-4134-B9AA-9E812F985370}"/>
              </a:ext>
            </a:extLst>
          </xdr:cNvPr>
          <xdr:cNvSpPr/>
        </xdr:nvSpPr>
        <xdr:spPr>
          <a:xfrm rot="5400000">
            <a:off x="10398577" y="4073074"/>
            <a:ext cx="595993" cy="2616201"/>
          </a:xfrm>
          <a:prstGeom prst="leftBrace">
            <a:avLst>
              <a:gd name="adj1" fmla="val 85847"/>
              <a:gd name="adj2" fmla="val 51679"/>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GB" sz="1100">
              <a:latin typeface="Arial" panose="020B0604020202020204" pitchFamily="34" charset="0"/>
              <a:cs typeface="Arial" panose="020B0604020202020204" pitchFamily="34" charset="0"/>
            </a:endParaRPr>
          </a:p>
        </xdr:txBody>
      </xdr:sp>
      <xdr:sp macro="" textlink="">
        <xdr:nvSpPr>
          <xdr:cNvPr id="69" name="TextBox 68">
            <a:extLst>
              <a:ext uri="{FF2B5EF4-FFF2-40B4-BE49-F238E27FC236}">
                <a16:creationId xmlns:a16="http://schemas.microsoft.com/office/drawing/2014/main" xmlns="" id="{840E2641-6039-457A-8EB5-3B1FB4260EE7}"/>
              </a:ext>
            </a:extLst>
          </xdr:cNvPr>
          <xdr:cNvSpPr txBox="1"/>
        </xdr:nvSpPr>
        <xdr:spPr>
          <a:xfrm>
            <a:off x="3676197" y="5716361"/>
            <a:ext cx="3351892" cy="2086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2000" b="1">
                <a:solidFill>
                  <a:schemeClr val="dk1"/>
                </a:solidFill>
                <a:latin typeface="Arial" panose="020B0604020202020204" pitchFamily="34" charset="0"/>
                <a:ea typeface="+mn-ea"/>
                <a:cs typeface="Arial" panose="020B0604020202020204" pitchFamily="34" charset="0"/>
              </a:rPr>
              <a:t>Financial Profile</a:t>
            </a:r>
          </a:p>
        </xdr:txBody>
      </xdr:sp>
      <xdr:sp macro="" textlink="">
        <xdr:nvSpPr>
          <xdr:cNvPr id="70" name="TextBox 69">
            <a:extLst>
              <a:ext uri="{FF2B5EF4-FFF2-40B4-BE49-F238E27FC236}">
                <a16:creationId xmlns:a16="http://schemas.microsoft.com/office/drawing/2014/main" xmlns="" id="{3AC82CFA-7432-4552-B7B2-CCE1423F3B26}"/>
              </a:ext>
            </a:extLst>
          </xdr:cNvPr>
          <xdr:cNvSpPr txBox="1"/>
        </xdr:nvSpPr>
        <xdr:spPr>
          <a:xfrm>
            <a:off x="9032421" y="5654675"/>
            <a:ext cx="3351893" cy="288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000" b="1">
                <a:latin typeface="Arial" panose="020B0604020202020204" pitchFamily="34" charset="0"/>
                <a:cs typeface="Arial" panose="020B0604020202020204" pitchFamily="34" charset="0"/>
              </a:rPr>
              <a:t>Diaspora Profile</a:t>
            </a:r>
          </a:p>
        </xdr:txBody>
      </xdr:sp>
      <xdr:sp macro="" textlink="">
        <xdr:nvSpPr>
          <xdr:cNvPr id="71" name="TextBox 70">
            <a:extLst>
              <a:ext uri="{FF2B5EF4-FFF2-40B4-BE49-F238E27FC236}">
                <a16:creationId xmlns:a16="http://schemas.microsoft.com/office/drawing/2014/main" xmlns="" id="{2494097C-99E7-47D8-927A-C988B9337D1B}"/>
              </a:ext>
            </a:extLst>
          </xdr:cNvPr>
          <xdr:cNvSpPr txBox="1"/>
        </xdr:nvSpPr>
        <xdr:spPr>
          <a:xfrm>
            <a:off x="722540" y="3285219"/>
            <a:ext cx="1461407" cy="25853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2200">
                <a:solidFill>
                  <a:schemeClr val="dk1"/>
                </a:solidFill>
                <a:latin typeface="Arial" panose="020B0604020202020204" pitchFamily="34" charset="0"/>
                <a:ea typeface="+mn-ea"/>
                <a:cs typeface="Arial" panose="020B0604020202020204" pitchFamily="34" charset="0"/>
              </a:rPr>
              <a:t>Index</a:t>
            </a:r>
          </a:p>
        </xdr:txBody>
      </xdr:sp>
      <xdr:sp macro="" textlink="">
        <xdr:nvSpPr>
          <xdr:cNvPr id="72" name="TextBox 71">
            <a:extLst>
              <a:ext uri="{FF2B5EF4-FFF2-40B4-BE49-F238E27FC236}">
                <a16:creationId xmlns:a16="http://schemas.microsoft.com/office/drawing/2014/main" xmlns="" id="{AB5792D7-A77B-4BEB-8CBF-48EF7C5318B7}"/>
              </a:ext>
            </a:extLst>
          </xdr:cNvPr>
          <xdr:cNvSpPr txBox="1"/>
        </xdr:nvSpPr>
        <xdr:spPr>
          <a:xfrm>
            <a:off x="444501" y="6527347"/>
            <a:ext cx="1939019" cy="24492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2200">
                <a:solidFill>
                  <a:schemeClr val="dk1"/>
                </a:solidFill>
                <a:latin typeface="Arial" panose="020B0604020202020204" pitchFamily="34" charset="0"/>
                <a:ea typeface="+mn-ea"/>
                <a:cs typeface="Arial" panose="020B0604020202020204" pitchFamily="34" charset="0"/>
              </a:rPr>
              <a:t>Sub-Indexes</a:t>
            </a:r>
          </a:p>
        </xdr:txBody>
      </xdr:sp>
      <xdr:grpSp>
        <xdr:nvGrpSpPr>
          <xdr:cNvPr id="73" name="Group 72">
            <a:extLst>
              <a:ext uri="{FF2B5EF4-FFF2-40B4-BE49-F238E27FC236}">
                <a16:creationId xmlns:a16="http://schemas.microsoft.com/office/drawing/2014/main" xmlns="" id="{776EC6BC-9F41-4B47-AC75-FA23E836F4C3}"/>
              </a:ext>
            </a:extLst>
          </xdr:cNvPr>
          <xdr:cNvGrpSpPr/>
        </xdr:nvGrpSpPr>
        <xdr:grpSpPr>
          <a:xfrm>
            <a:off x="3098346" y="7383689"/>
            <a:ext cx="503465" cy="1995715"/>
            <a:chOff x="3327400" y="4272643"/>
            <a:chExt cx="495300" cy="1886857"/>
          </a:xfrm>
        </xdr:grpSpPr>
        <xdr:cxnSp macro="">
          <xdr:nvCxnSpPr>
            <xdr:cNvPr id="74" name="Straight Connector 73">
              <a:extLst>
                <a:ext uri="{FF2B5EF4-FFF2-40B4-BE49-F238E27FC236}">
                  <a16:creationId xmlns:a16="http://schemas.microsoft.com/office/drawing/2014/main" xmlns="" id="{D827C920-116B-485E-91D9-64225C0BECCA}"/>
                </a:ext>
              </a:extLst>
            </xdr:cNvPr>
            <xdr:cNvCxnSpPr/>
          </xdr:nvCxnSpPr>
          <xdr:spPr>
            <a:xfrm flipH="1">
              <a:off x="3546929" y="4272643"/>
              <a:ext cx="9071" cy="1886857"/>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75" name="Straight Connector 74">
              <a:extLst>
                <a:ext uri="{FF2B5EF4-FFF2-40B4-BE49-F238E27FC236}">
                  <a16:creationId xmlns:a16="http://schemas.microsoft.com/office/drawing/2014/main" xmlns="" id="{D5C2AC14-627C-4FA1-B560-F30400DD8B22}"/>
                </a:ext>
              </a:extLst>
            </xdr:cNvPr>
            <xdr:cNvCxnSpPr/>
          </xdr:nvCxnSpPr>
          <xdr:spPr>
            <a:xfrm>
              <a:off x="3338286" y="4717143"/>
              <a:ext cx="471714"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76" name="Straight Connector 75">
              <a:extLst>
                <a:ext uri="{FF2B5EF4-FFF2-40B4-BE49-F238E27FC236}">
                  <a16:creationId xmlns:a16="http://schemas.microsoft.com/office/drawing/2014/main" xmlns="" id="{0C533E54-C3FC-4C64-A36C-2C68CF2642A4}"/>
                </a:ext>
              </a:extLst>
            </xdr:cNvPr>
            <xdr:cNvCxnSpPr/>
          </xdr:nvCxnSpPr>
          <xdr:spPr>
            <a:xfrm>
              <a:off x="3327400" y="5078186"/>
              <a:ext cx="471714"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77" name="Straight Connector 76">
              <a:extLst>
                <a:ext uri="{FF2B5EF4-FFF2-40B4-BE49-F238E27FC236}">
                  <a16:creationId xmlns:a16="http://schemas.microsoft.com/office/drawing/2014/main" xmlns="" id="{AB5AA464-7E0B-4F63-BEE3-666293D16324}"/>
                </a:ext>
              </a:extLst>
            </xdr:cNvPr>
            <xdr:cNvCxnSpPr/>
          </xdr:nvCxnSpPr>
          <xdr:spPr>
            <a:xfrm>
              <a:off x="3334658" y="5529943"/>
              <a:ext cx="471714"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78" name="Straight Connector 77">
              <a:extLst>
                <a:ext uri="{FF2B5EF4-FFF2-40B4-BE49-F238E27FC236}">
                  <a16:creationId xmlns:a16="http://schemas.microsoft.com/office/drawing/2014/main" xmlns="" id="{A1EA389A-D6B5-4D1D-A71E-66C5569506E1}"/>
                </a:ext>
              </a:extLst>
            </xdr:cNvPr>
            <xdr:cNvCxnSpPr/>
          </xdr:nvCxnSpPr>
          <xdr:spPr>
            <a:xfrm>
              <a:off x="3350986" y="5881914"/>
              <a:ext cx="471714" cy="0"/>
            </a:xfrm>
            <a:prstGeom prst="line">
              <a:avLst/>
            </a:prstGeom>
            <a:ln w="19050"/>
          </xdr:spPr>
          <xdr:style>
            <a:lnRef idx="1">
              <a:schemeClr val="dk1"/>
            </a:lnRef>
            <a:fillRef idx="0">
              <a:schemeClr val="dk1"/>
            </a:fillRef>
            <a:effectRef idx="0">
              <a:schemeClr val="dk1"/>
            </a:effectRef>
            <a:fontRef idx="minor">
              <a:schemeClr val="tx1"/>
            </a:fontRef>
          </xdr:style>
        </xdr:cxnSp>
      </xdr:grpSp>
      <xdr:grpSp>
        <xdr:nvGrpSpPr>
          <xdr:cNvPr id="79" name="Group 78">
            <a:extLst>
              <a:ext uri="{FF2B5EF4-FFF2-40B4-BE49-F238E27FC236}">
                <a16:creationId xmlns:a16="http://schemas.microsoft.com/office/drawing/2014/main" xmlns="" id="{DB404705-A8C7-4486-8ED7-D37DE8215C0D}"/>
              </a:ext>
            </a:extLst>
          </xdr:cNvPr>
          <xdr:cNvGrpSpPr/>
        </xdr:nvGrpSpPr>
        <xdr:grpSpPr>
          <a:xfrm>
            <a:off x="5089072" y="7392760"/>
            <a:ext cx="506639" cy="1995715"/>
            <a:chOff x="3327400" y="4272643"/>
            <a:chExt cx="495300" cy="1886857"/>
          </a:xfrm>
        </xdr:grpSpPr>
        <xdr:cxnSp macro="">
          <xdr:nvCxnSpPr>
            <xdr:cNvPr id="80" name="Straight Connector 79">
              <a:extLst>
                <a:ext uri="{FF2B5EF4-FFF2-40B4-BE49-F238E27FC236}">
                  <a16:creationId xmlns:a16="http://schemas.microsoft.com/office/drawing/2014/main" xmlns="" id="{D4BB0303-9CAC-4448-A771-9CC360F7A598}"/>
                </a:ext>
              </a:extLst>
            </xdr:cNvPr>
            <xdr:cNvCxnSpPr/>
          </xdr:nvCxnSpPr>
          <xdr:spPr>
            <a:xfrm flipH="1">
              <a:off x="3546929" y="4272643"/>
              <a:ext cx="9071" cy="1886857"/>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81" name="Straight Connector 80">
              <a:extLst>
                <a:ext uri="{FF2B5EF4-FFF2-40B4-BE49-F238E27FC236}">
                  <a16:creationId xmlns:a16="http://schemas.microsoft.com/office/drawing/2014/main" xmlns="" id="{52780421-383F-4F66-B705-4F44F90E2BDB}"/>
                </a:ext>
              </a:extLst>
            </xdr:cNvPr>
            <xdr:cNvCxnSpPr/>
          </xdr:nvCxnSpPr>
          <xdr:spPr>
            <a:xfrm>
              <a:off x="3338286" y="4717143"/>
              <a:ext cx="471714"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82" name="Straight Connector 81">
              <a:extLst>
                <a:ext uri="{FF2B5EF4-FFF2-40B4-BE49-F238E27FC236}">
                  <a16:creationId xmlns:a16="http://schemas.microsoft.com/office/drawing/2014/main" xmlns="" id="{143FD98A-FC53-416D-9900-D58F22D01859}"/>
                </a:ext>
              </a:extLst>
            </xdr:cNvPr>
            <xdr:cNvCxnSpPr/>
          </xdr:nvCxnSpPr>
          <xdr:spPr>
            <a:xfrm>
              <a:off x="3327400" y="5078186"/>
              <a:ext cx="471714"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83" name="Straight Connector 82">
              <a:extLst>
                <a:ext uri="{FF2B5EF4-FFF2-40B4-BE49-F238E27FC236}">
                  <a16:creationId xmlns:a16="http://schemas.microsoft.com/office/drawing/2014/main" xmlns="" id="{53CC1EB8-C2E2-4C8B-A8DB-9A95A1AAC332}"/>
                </a:ext>
              </a:extLst>
            </xdr:cNvPr>
            <xdr:cNvCxnSpPr/>
          </xdr:nvCxnSpPr>
          <xdr:spPr>
            <a:xfrm>
              <a:off x="3334658" y="5529943"/>
              <a:ext cx="471714"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84" name="Straight Connector 83">
              <a:extLst>
                <a:ext uri="{FF2B5EF4-FFF2-40B4-BE49-F238E27FC236}">
                  <a16:creationId xmlns:a16="http://schemas.microsoft.com/office/drawing/2014/main" xmlns="" id="{9FB99FCD-5F9F-4FC1-A492-9A60F912AEA1}"/>
                </a:ext>
              </a:extLst>
            </xdr:cNvPr>
            <xdr:cNvCxnSpPr/>
          </xdr:nvCxnSpPr>
          <xdr:spPr>
            <a:xfrm>
              <a:off x="3350986" y="5881914"/>
              <a:ext cx="471714" cy="0"/>
            </a:xfrm>
            <a:prstGeom prst="line">
              <a:avLst/>
            </a:prstGeom>
            <a:ln w="19050"/>
          </xdr:spPr>
          <xdr:style>
            <a:lnRef idx="1">
              <a:schemeClr val="dk1"/>
            </a:lnRef>
            <a:fillRef idx="0">
              <a:schemeClr val="dk1"/>
            </a:fillRef>
            <a:effectRef idx="0">
              <a:schemeClr val="dk1"/>
            </a:effectRef>
            <a:fontRef idx="minor">
              <a:schemeClr val="tx1"/>
            </a:fontRef>
          </xdr:style>
        </xdr:cxnSp>
      </xdr:grpSp>
      <xdr:grpSp>
        <xdr:nvGrpSpPr>
          <xdr:cNvPr id="85" name="Group 84">
            <a:extLst>
              <a:ext uri="{FF2B5EF4-FFF2-40B4-BE49-F238E27FC236}">
                <a16:creationId xmlns:a16="http://schemas.microsoft.com/office/drawing/2014/main" xmlns="" id="{DDFB8FC7-3A18-4CC9-9C22-160DA1A94853}"/>
              </a:ext>
            </a:extLst>
          </xdr:cNvPr>
          <xdr:cNvGrpSpPr/>
        </xdr:nvGrpSpPr>
        <xdr:grpSpPr>
          <a:xfrm>
            <a:off x="7126061" y="7368267"/>
            <a:ext cx="492125" cy="2007054"/>
            <a:chOff x="3327400" y="4272643"/>
            <a:chExt cx="495300" cy="1886857"/>
          </a:xfrm>
        </xdr:grpSpPr>
        <xdr:cxnSp macro="">
          <xdr:nvCxnSpPr>
            <xdr:cNvPr id="86" name="Straight Connector 85">
              <a:extLst>
                <a:ext uri="{FF2B5EF4-FFF2-40B4-BE49-F238E27FC236}">
                  <a16:creationId xmlns:a16="http://schemas.microsoft.com/office/drawing/2014/main" xmlns="" id="{62782B89-F81F-4306-A84F-ABF7558FF699}"/>
                </a:ext>
              </a:extLst>
            </xdr:cNvPr>
            <xdr:cNvCxnSpPr/>
          </xdr:nvCxnSpPr>
          <xdr:spPr>
            <a:xfrm flipH="1">
              <a:off x="3546929" y="4272643"/>
              <a:ext cx="9071" cy="1886857"/>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87" name="Straight Connector 86">
              <a:extLst>
                <a:ext uri="{FF2B5EF4-FFF2-40B4-BE49-F238E27FC236}">
                  <a16:creationId xmlns:a16="http://schemas.microsoft.com/office/drawing/2014/main" xmlns="" id="{A1D62E42-43DD-4E3B-9465-2F568A2CE281}"/>
                </a:ext>
              </a:extLst>
            </xdr:cNvPr>
            <xdr:cNvCxnSpPr/>
          </xdr:nvCxnSpPr>
          <xdr:spPr>
            <a:xfrm>
              <a:off x="3338286" y="4717143"/>
              <a:ext cx="471714"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88" name="Straight Connector 87">
              <a:extLst>
                <a:ext uri="{FF2B5EF4-FFF2-40B4-BE49-F238E27FC236}">
                  <a16:creationId xmlns:a16="http://schemas.microsoft.com/office/drawing/2014/main" xmlns="" id="{7297CFFB-C65A-4058-A1B2-B6A23A6D745E}"/>
                </a:ext>
              </a:extLst>
            </xdr:cNvPr>
            <xdr:cNvCxnSpPr/>
          </xdr:nvCxnSpPr>
          <xdr:spPr>
            <a:xfrm>
              <a:off x="3327400" y="5078186"/>
              <a:ext cx="471714"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89" name="Straight Connector 88">
              <a:extLst>
                <a:ext uri="{FF2B5EF4-FFF2-40B4-BE49-F238E27FC236}">
                  <a16:creationId xmlns:a16="http://schemas.microsoft.com/office/drawing/2014/main" xmlns="" id="{35AD1486-3EE0-4569-84FA-762F45119265}"/>
                </a:ext>
              </a:extLst>
            </xdr:cNvPr>
            <xdr:cNvCxnSpPr/>
          </xdr:nvCxnSpPr>
          <xdr:spPr>
            <a:xfrm>
              <a:off x="3334658" y="5529943"/>
              <a:ext cx="471714"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90" name="Straight Connector 89">
              <a:extLst>
                <a:ext uri="{FF2B5EF4-FFF2-40B4-BE49-F238E27FC236}">
                  <a16:creationId xmlns:a16="http://schemas.microsoft.com/office/drawing/2014/main" xmlns="" id="{CF75235C-64DC-4EDD-BCA4-420FE654A1A4}"/>
                </a:ext>
              </a:extLst>
            </xdr:cNvPr>
            <xdr:cNvCxnSpPr/>
          </xdr:nvCxnSpPr>
          <xdr:spPr>
            <a:xfrm>
              <a:off x="3350986" y="5881914"/>
              <a:ext cx="471714" cy="0"/>
            </a:xfrm>
            <a:prstGeom prst="line">
              <a:avLst/>
            </a:prstGeom>
            <a:ln w="19050"/>
          </xdr:spPr>
          <xdr:style>
            <a:lnRef idx="1">
              <a:schemeClr val="dk1"/>
            </a:lnRef>
            <a:fillRef idx="0">
              <a:schemeClr val="dk1"/>
            </a:fillRef>
            <a:effectRef idx="0">
              <a:schemeClr val="dk1"/>
            </a:effectRef>
            <a:fontRef idx="minor">
              <a:schemeClr val="tx1"/>
            </a:fontRef>
          </xdr:style>
        </xdr:cxnSp>
      </xdr:grpSp>
      <xdr:grpSp>
        <xdr:nvGrpSpPr>
          <xdr:cNvPr id="91" name="Group 90">
            <a:extLst>
              <a:ext uri="{FF2B5EF4-FFF2-40B4-BE49-F238E27FC236}">
                <a16:creationId xmlns:a16="http://schemas.microsoft.com/office/drawing/2014/main" xmlns="" id="{925CCD55-BE4C-4221-9CF5-FB8AFF422E8D}"/>
              </a:ext>
            </a:extLst>
          </xdr:cNvPr>
          <xdr:cNvGrpSpPr/>
        </xdr:nvGrpSpPr>
        <xdr:grpSpPr>
          <a:xfrm>
            <a:off x="9493703" y="7359649"/>
            <a:ext cx="506640" cy="2007054"/>
            <a:chOff x="3327400" y="4272643"/>
            <a:chExt cx="495300" cy="1886857"/>
          </a:xfrm>
        </xdr:grpSpPr>
        <xdr:cxnSp macro="">
          <xdr:nvCxnSpPr>
            <xdr:cNvPr id="92" name="Straight Connector 91">
              <a:extLst>
                <a:ext uri="{FF2B5EF4-FFF2-40B4-BE49-F238E27FC236}">
                  <a16:creationId xmlns:a16="http://schemas.microsoft.com/office/drawing/2014/main" xmlns="" id="{FC4861AD-7679-4C83-AB9E-67BB66B3CEEC}"/>
                </a:ext>
              </a:extLst>
            </xdr:cNvPr>
            <xdr:cNvCxnSpPr/>
          </xdr:nvCxnSpPr>
          <xdr:spPr>
            <a:xfrm flipH="1">
              <a:off x="3546929" y="4272643"/>
              <a:ext cx="9071" cy="1886857"/>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93" name="Straight Connector 92">
              <a:extLst>
                <a:ext uri="{FF2B5EF4-FFF2-40B4-BE49-F238E27FC236}">
                  <a16:creationId xmlns:a16="http://schemas.microsoft.com/office/drawing/2014/main" xmlns="" id="{25501104-A78E-4C07-A61C-EE0995B3AA8E}"/>
                </a:ext>
              </a:extLst>
            </xdr:cNvPr>
            <xdr:cNvCxnSpPr/>
          </xdr:nvCxnSpPr>
          <xdr:spPr>
            <a:xfrm>
              <a:off x="3338286" y="4717143"/>
              <a:ext cx="471714"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94" name="Straight Connector 93">
              <a:extLst>
                <a:ext uri="{FF2B5EF4-FFF2-40B4-BE49-F238E27FC236}">
                  <a16:creationId xmlns:a16="http://schemas.microsoft.com/office/drawing/2014/main" xmlns="" id="{51061B39-F7C5-4D32-8B6F-07087816D842}"/>
                </a:ext>
              </a:extLst>
            </xdr:cNvPr>
            <xdr:cNvCxnSpPr/>
          </xdr:nvCxnSpPr>
          <xdr:spPr>
            <a:xfrm>
              <a:off x="3327400" y="5078186"/>
              <a:ext cx="471714"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95" name="Straight Connector 94">
              <a:extLst>
                <a:ext uri="{FF2B5EF4-FFF2-40B4-BE49-F238E27FC236}">
                  <a16:creationId xmlns:a16="http://schemas.microsoft.com/office/drawing/2014/main" xmlns="" id="{0C024539-7575-4920-8D20-625DA5D680D0}"/>
                </a:ext>
              </a:extLst>
            </xdr:cNvPr>
            <xdr:cNvCxnSpPr/>
          </xdr:nvCxnSpPr>
          <xdr:spPr>
            <a:xfrm>
              <a:off x="3334658" y="5529943"/>
              <a:ext cx="471714"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96" name="Straight Connector 95">
              <a:extLst>
                <a:ext uri="{FF2B5EF4-FFF2-40B4-BE49-F238E27FC236}">
                  <a16:creationId xmlns:a16="http://schemas.microsoft.com/office/drawing/2014/main" xmlns="" id="{A6C601BC-6469-47F1-9ED6-A9489A403BAB}"/>
                </a:ext>
              </a:extLst>
            </xdr:cNvPr>
            <xdr:cNvCxnSpPr/>
          </xdr:nvCxnSpPr>
          <xdr:spPr>
            <a:xfrm>
              <a:off x="3350986" y="5881914"/>
              <a:ext cx="471714" cy="0"/>
            </a:xfrm>
            <a:prstGeom prst="line">
              <a:avLst/>
            </a:prstGeom>
            <a:ln w="19050"/>
          </xdr:spPr>
          <xdr:style>
            <a:lnRef idx="1">
              <a:schemeClr val="dk1"/>
            </a:lnRef>
            <a:fillRef idx="0">
              <a:schemeClr val="dk1"/>
            </a:fillRef>
            <a:effectRef idx="0">
              <a:schemeClr val="dk1"/>
            </a:effectRef>
            <a:fontRef idx="minor">
              <a:schemeClr val="tx1"/>
            </a:fontRef>
          </xdr:style>
        </xdr:cxnSp>
      </xdr:grpSp>
      <xdr:grpSp>
        <xdr:nvGrpSpPr>
          <xdr:cNvPr id="97" name="Group 96">
            <a:extLst>
              <a:ext uri="{FF2B5EF4-FFF2-40B4-BE49-F238E27FC236}">
                <a16:creationId xmlns:a16="http://schemas.microsoft.com/office/drawing/2014/main" xmlns="" id="{BAD07A9B-23ED-4C21-94F9-61FE5CD5629F}"/>
              </a:ext>
            </a:extLst>
          </xdr:cNvPr>
          <xdr:cNvGrpSpPr/>
        </xdr:nvGrpSpPr>
        <xdr:grpSpPr>
          <a:xfrm>
            <a:off x="11438164" y="7354660"/>
            <a:ext cx="506639" cy="2007054"/>
            <a:chOff x="3327400" y="4272643"/>
            <a:chExt cx="495300" cy="1886857"/>
          </a:xfrm>
        </xdr:grpSpPr>
        <xdr:cxnSp macro="">
          <xdr:nvCxnSpPr>
            <xdr:cNvPr id="98" name="Straight Connector 97">
              <a:extLst>
                <a:ext uri="{FF2B5EF4-FFF2-40B4-BE49-F238E27FC236}">
                  <a16:creationId xmlns:a16="http://schemas.microsoft.com/office/drawing/2014/main" xmlns="" id="{BDBC7668-3D4B-41E3-BFD6-BD1CC6D55704}"/>
                </a:ext>
              </a:extLst>
            </xdr:cNvPr>
            <xdr:cNvCxnSpPr/>
          </xdr:nvCxnSpPr>
          <xdr:spPr>
            <a:xfrm flipH="1">
              <a:off x="3546929" y="4272643"/>
              <a:ext cx="9071" cy="1886857"/>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99" name="Straight Connector 98">
              <a:extLst>
                <a:ext uri="{FF2B5EF4-FFF2-40B4-BE49-F238E27FC236}">
                  <a16:creationId xmlns:a16="http://schemas.microsoft.com/office/drawing/2014/main" xmlns="" id="{E7311FFB-3D72-42F4-8D56-97D8A4DAF336}"/>
                </a:ext>
              </a:extLst>
            </xdr:cNvPr>
            <xdr:cNvCxnSpPr/>
          </xdr:nvCxnSpPr>
          <xdr:spPr>
            <a:xfrm>
              <a:off x="3338286" y="4717143"/>
              <a:ext cx="471714"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100" name="Straight Connector 99">
              <a:extLst>
                <a:ext uri="{FF2B5EF4-FFF2-40B4-BE49-F238E27FC236}">
                  <a16:creationId xmlns:a16="http://schemas.microsoft.com/office/drawing/2014/main" xmlns="" id="{0EDC9ADA-F41C-49DC-9225-7DD66147BF09}"/>
                </a:ext>
              </a:extLst>
            </xdr:cNvPr>
            <xdr:cNvCxnSpPr/>
          </xdr:nvCxnSpPr>
          <xdr:spPr>
            <a:xfrm>
              <a:off x="3327400" y="5078186"/>
              <a:ext cx="471714"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101" name="Straight Connector 100">
              <a:extLst>
                <a:ext uri="{FF2B5EF4-FFF2-40B4-BE49-F238E27FC236}">
                  <a16:creationId xmlns:a16="http://schemas.microsoft.com/office/drawing/2014/main" xmlns="" id="{74AFC495-B070-4073-B5B2-BC6B373BBFF2}"/>
                </a:ext>
              </a:extLst>
            </xdr:cNvPr>
            <xdr:cNvCxnSpPr/>
          </xdr:nvCxnSpPr>
          <xdr:spPr>
            <a:xfrm>
              <a:off x="3334658" y="5529943"/>
              <a:ext cx="471714" cy="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102" name="Straight Connector 101">
              <a:extLst>
                <a:ext uri="{FF2B5EF4-FFF2-40B4-BE49-F238E27FC236}">
                  <a16:creationId xmlns:a16="http://schemas.microsoft.com/office/drawing/2014/main" xmlns="" id="{B5D7F6B3-6310-4772-86EE-FA01E031BC78}"/>
                </a:ext>
              </a:extLst>
            </xdr:cNvPr>
            <xdr:cNvCxnSpPr/>
          </xdr:nvCxnSpPr>
          <xdr:spPr>
            <a:xfrm>
              <a:off x="3350986" y="5881914"/>
              <a:ext cx="471714" cy="0"/>
            </a:xfrm>
            <a:prstGeom prst="line">
              <a:avLst/>
            </a:prstGeom>
            <a:ln w="19050"/>
          </xdr:spPr>
          <xdr:style>
            <a:lnRef idx="1">
              <a:schemeClr val="dk1"/>
            </a:lnRef>
            <a:fillRef idx="0">
              <a:schemeClr val="dk1"/>
            </a:fillRef>
            <a:effectRef idx="0">
              <a:schemeClr val="dk1"/>
            </a:effectRef>
            <a:fontRef idx="minor">
              <a:schemeClr val="tx1"/>
            </a:fontRef>
          </xdr:style>
        </xdr:cxnSp>
      </xdr:grpSp>
      <xdr:sp macro="" textlink="">
        <xdr:nvSpPr>
          <xdr:cNvPr id="103" name="TextBox 102">
            <a:extLst>
              <a:ext uri="{FF2B5EF4-FFF2-40B4-BE49-F238E27FC236}">
                <a16:creationId xmlns:a16="http://schemas.microsoft.com/office/drawing/2014/main" xmlns="" id="{A2015E01-E95C-4D10-9E52-0CB6AB1FA0BF}"/>
              </a:ext>
            </a:extLst>
          </xdr:cNvPr>
          <xdr:cNvSpPr txBox="1"/>
        </xdr:nvSpPr>
        <xdr:spPr>
          <a:xfrm>
            <a:off x="575129" y="8532133"/>
            <a:ext cx="1443718" cy="25218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2200">
                <a:solidFill>
                  <a:schemeClr val="dk1"/>
                </a:solidFill>
                <a:latin typeface="Arial" panose="020B0604020202020204" pitchFamily="34" charset="0"/>
                <a:ea typeface="+mn-ea"/>
                <a:cs typeface="Arial" panose="020B0604020202020204" pitchFamily="34" charset="0"/>
              </a:rPr>
              <a:t>Indicators</a:t>
            </a:r>
          </a:p>
        </xdr:txBody>
      </xdr:sp>
      <xdr:cxnSp macro="">
        <xdr:nvCxnSpPr>
          <xdr:cNvPr id="104" name="Straight Connector 103">
            <a:extLst>
              <a:ext uri="{FF2B5EF4-FFF2-40B4-BE49-F238E27FC236}">
                <a16:creationId xmlns:a16="http://schemas.microsoft.com/office/drawing/2014/main" xmlns="" id="{DCA9F303-8573-4F22-B2D5-52826D395161}"/>
              </a:ext>
            </a:extLst>
          </xdr:cNvPr>
          <xdr:cNvCxnSpPr/>
        </xdr:nvCxnSpPr>
        <xdr:spPr>
          <a:xfrm flipV="1">
            <a:off x="5562600" y="4105275"/>
            <a:ext cx="1374775" cy="80010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105" name="Straight Connector 104">
            <a:extLst>
              <a:ext uri="{FF2B5EF4-FFF2-40B4-BE49-F238E27FC236}">
                <a16:creationId xmlns:a16="http://schemas.microsoft.com/office/drawing/2014/main" xmlns="" id="{AF4BA014-98D4-4217-9F77-8F871715999D}"/>
              </a:ext>
            </a:extLst>
          </xdr:cNvPr>
          <xdr:cNvCxnSpPr/>
        </xdr:nvCxnSpPr>
        <xdr:spPr>
          <a:xfrm>
            <a:off x="9248775" y="4105275"/>
            <a:ext cx="1263015" cy="85090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106" name="Straight Connector 105">
            <a:extLst>
              <a:ext uri="{FF2B5EF4-FFF2-40B4-BE49-F238E27FC236}">
                <a16:creationId xmlns:a16="http://schemas.microsoft.com/office/drawing/2014/main" xmlns="" id="{73D6E837-EB32-409F-900C-8194CD02BADE}"/>
              </a:ext>
            </a:extLst>
          </xdr:cNvPr>
          <xdr:cNvCxnSpPr/>
        </xdr:nvCxnSpPr>
        <xdr:spPr>
          <a:xfrm>
            <a:off x="669925" y="4460875"/>
            <a:ext cx="12509500" cy="38100"/>
          </a:xfrm>
          <a:prstGeom prst="line">
            <a:avLst/>
          </a:prstGeom>
          <a:ln>
            <a:prstDash val="dashDot"/>
          </a:ln>
        </xdr:spPr>
        <xdr:style>
          <a:lnRef idx="1">
            <a:schemeClr val="accent3"/>
          </a:lnRef>
          <a:fillRef idx="0">
            <a:schemeClr val="accent3"/>
          </a:fillRef>
          <a:effectRef idx="0">
            <a:schemeClr val="accent3"/>
          </a:effectRef>
          <a:fontRef idx="minor">
            <a:schemeClr val="tx1"/>
          </a:fontRef>
        </xdr:style>
      </xdr:cxnSp>
      <xdr:cxnSp macro="">
        <xdr:nvCxnSpPr>
          <xdr:cNvPr id="107" name="Straight Connector 106">
            <a:extLst>
              <a:ext uri="{FF2B5EF4-FFF2-40B4-BE49-F238E27FC236}">
                <a16:creationId xmlns:a16="http://schemas.microsoft.com/office/drawing/2014/main" xmlns="" id="{40D06EFA-F7BD-449C-8BF5-928A462311F3}"/>
              </a:ext>
            </a:extLst>
          </xdr:cNvPr>
          <xdr:cNvCxnSpPr/>
        </xdr:nvCxnSpPr>
        <xdr:spPr>
          <a:xfrm>
            <a:off x="584200" y="7623175"/>
            <a:ext cx="12506325" cy="38100"/>
          </a:xfrm>
          <a:prstGeom prst="line">
            <a:avLst/>
          </a:prstGeom>
          <a:ln>
            <a:prstDash val="dashDot"/>
          </a:ln>
        </xdr:spPr>
        <xdr:style>
          <a:lnRef idx="1">
            <a:schemeClr val="accent3"/>
          </a:lnRef>
          <a:fillRef idx="0">
            <a:schemeClr val="accent3"/>
          </a:fillRef>
          <a:effectRef idx="0">
            <a:schemeClr val="accent3"/>
          </a:effectRef>
          <a:fontRef idx="minor">
            <a:schemeClr val="tx1"/>
          </a:fontRef>
        </xdr:style>
      </xdr:cxn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hyperlink" Target="https://tradingeconomics.com/ghana/rating"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1" Type="http://schemas.openxmlformats.org/officeDocument/2006/relationships/hyperlink" Target="https://www.b2bpay.co/list-restricted-currencies" TargetMode="External"/><Relationship Id="rId12" Type="http://schemas.openxmlformats.org/officeDocument/2006/relationships/hyperlink" Target="../../PHASE%202/Research%20Papers/Commonwealth/2017_CW_FinancingtheSDGswithDiasporaInvestment_REPORT.PDF" TargetMode="External"/><Relationship Id="rId13" Type="http://schemas.openxmlformats.org/officeDocument/2006/relationships/vmlDrawing" Target="../drawings/vmlDrawing1.vml"/><Relationship Id="rId14" Type="http://schemas.openxmlformats.org/officeDocument/2006/relationships/comments" Target="../comments1.xml"/><Relationship Id="rId1" Type="http://schemas.openxmlformats.org/officeDocument/2006/relationships/hyperlink" Target="https://tradingeconomics.com/ghana/rating%20(2018)" TargetMode="External"/><Relationship Id="rId2" Type="http://schemas.openxmlformats.org/officeDocument/2006/relationships/hyperlink" Target="https://www.cia.gov/library/publications/the-world-factbook/rankorder/2208rank.html" TargetMode="External"/><Relationship Id="rId3" Type="http://schemas.openxmlformats.org/officeDocument/2006/relationships/hyperlink" Target="http://data.imf.org/regular.aspx?key=61545862;%20monthly%20data%202015-2017%20standard%20deviation%20of%20monthly%20change" TargetMode="External"/><Relationship Id="rId4" Type="http://schemas.openxmlformats.org/officeDocument/2006/relationships/hyperlink" Target="https://tradingeconomics.com/country-list/inflation-rate?continent=africa" TargetMode="External"/><Relationship Id="rId5" Type="http://schemas.openxmlformats.org/officeDocument/2006/relationships/hyperlink" Target="http://databank.worldbank.org/data/reports.aspx?source=global-financial-development" TargetMode="External"/><Relationship Id="rId6" Type="http://schemas.openxmlformats.org/officeDocument/2006/relationships/hyperlink" Target="https://data.oecd.org/pension/pension-funds-assets.htm" TargetMode="External"/><Relationship Id="rId7" Type="http://schemas.openxmlformats.org/officeDocument/2006/relationships/hyperlink" Target="https://tradingeconomics.com/country-list/government-debt-to-gdp" TargetMode="External"/><Relationship Id="rId8" Type="http://schemas.openxmlformats.org/officeDocument/2006/relationships/hyperlink" Target="http://cbonds.com/countries/" TargetMode="External"/><Relationship Id="rId9" Type="http://schemas.openxmlformats.org/officeDocument/2006/relationships/hyperlink" Target="https://tradingeconomics.com/country-list/interest-rate" TargetMode="External"/><Relationship Id="rId10" Type="http://schemas.openxmlformats.org/officeDocument/2006/relationships/hyperlink" Target="http://data.imf.org/?sk=51B096FA-2CD2-40C2-8D09-0699CC1764DA&amp;sId=1411569045760"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 Id="rId2" Type="http://schemas.openxmlformats.org/officeDocument/2006/relationships/vmlDrawing" Target="../drawings/vmlDrawing2.vml"/><Relationship Id="rId3" Type="http://schemas.openxmlformats.org/officeDocument/2006/relationships/comments" Target="../comments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9" tint="0.39997558519241921"/>
  </sheetPr>
  <dimension ref="A1:F19"/>
  <sheetViews>
    <sheetView showGridLines="0" tabSelected="1" topLeftCell="B19" zoomScale="87" zoomScaleNormal="87" zoomScalePageLayoutView="87" workbookViewId="0">
      <selection activeCell="B23" sqref="B23"/>
    </sheetView>
  </sheetViews>
  <sheetFormatPr baseColWidth="10" defaultColWidth="8.83203125" defaultRowHeight="13" x14ac:dyDescent="0.15"/>
  <cols>
    <col min="1" max="1" width="4.5" style="42" customWidth="1"/>
    <col min="2" max="2" width="92.83203125" customWidth="1"/>
  </cols>
  <sheetData>
    <row r="1" spans="1:6" ht="28" x14ac:dyDescent="0.3">
      <c r="A1" s="577" t="s">
        <v>1049</v>
      </c>
      <c r="B1" s="577"/>
      <c r="C1" s="577"/>
      <c r="D1" s="577"/>
      <c r="E1" s="577"/>
      <c r="F1" s="577"/>
    </row>
    <row r="2" spans="1:6" ht="112.5" customHeight="1" x14ac:dyDescent="0.15">
      <c r="A2" s="579" t="s">
        <v>1050</v>
      </c>
      <c r="B2" s="579"/>
      <c r="C2" s="550"/>
    </row>
    <row r="3" spans="1:6" ht="39" customHeight="1" x14ac:dyDescent="0.15">
      <c r="A3" s="579" t="s">
        <v>1051</v>
      </c>
      <c r="B3" s="579"/>
      <c r="C3" s="552"/>
    </row>
    <row r="4" spans="1:6" ht="30.5" customHeight="1" x14ac:dyDescent="0.15"/>
    <row r="6" spans="1:6" ht="23" x14ac:dyDescent="0.15">
      <c r="A6" s="516" t="s">
        <v>0</v>
      </c>
      <c r="B6" s="516"/>
    </row>
    <row r="7" spans="1:6" ht="31.5" customHeight="1" x14ac:dyDescent="0.15">
      <c r="A7" s="551">
        <v>1</v>
      </c>
      <c r="B7" s="513" t="s">
        <v>1</v>
      </c>
    </row>
    <row r="8" spans="1:6" s="216" customFormat="1" ht="31.5" customHeight="1" x14ac:dyDescent="0.15">
      <c r="A8" s="512">
        <v>2</v>
      </c>
      <c r="B8" s="504" t="s">
        <v>1048</v>
      </c>
    </row>
    <row r="9" spans="1:6" ht="31.5" customHeight="1" x14ac:dyDescent="0.15">
      <c r="A9" s="512">
        <v>3</v>
      </c>
      <c r="B9" s="541" t="s">
        <v>2</v>
      </c>
    </row>
    <row r="10" spans="1:6" ht="31.5" customHeight="1" x14ac:dyDescent="0.15">
      <c r="A10" s="512">
        <v>4</v>
      </c>
      <c r="B10" s="504" t="s">
        <v>1063</v>
      </c>
    </row>
    <row r="11" spans="1:6" ht="31.5" customHeight="1" x14ac:dyDescent="0.15">
      <c r="A11" s="575">
        <v>5</v>
      </c>
      <c r="B11" s="504" t="s">
        <v>3</v>
      </c>
    </row>
    <row r="12" spans="1:6" ht="31.5" customHeight="1" x14ac:dyDescent="0.15">
      <c r="A12" s="576"/>
      <c r="B12" s="514" t="s">
        <v>1055</v>
      </c>
    </row>
    <row r="13" spans="1:6" ht="31.5" customHeight="1" x14ac:dyDescent="0.15">
      <c r="A13" s="578"/>
      <c r="B13" s="514" t="s">
        <v>1054</v>
      </c>
    </row>
    <row r="14" spans="1:6" ht="31.5" customHeight="1" x14ac:dyDescent="0.15">
      <c r="A14" s="575">
        <v>6</v>
      </c>
      <c r="B14" s="504" t="s">
        <v>1059</v>
      </c>
    </row>
    <row r="15" spans="1:6" ht="31.5" customHeight="1" x14ac:dyDescent="0.15">
      <c r="A15" s="578"/>
      <c r="B15" s="514" t="s">
        <v>1053</v>
      </c>
    </row>
    <row r="16" spans="1:6" ht="49.75" customHeight="1" x14ac:dyDescent="0.15">
      <c r="A16" s="575">
        <v>7</v>
      </c>
      <c r="B16" s="504" t="s">
        <v>4</v>
      </c>
    </row>
    <row r="17" spans="1:2" ht="31.5" customHeight="1" x14ac:dyDescent="0.15">
      <c r="A17" s="576"/>
      <c r="B17" s="514" t="s">
        <v>5</v>
      </c>
    </row>
    <row r="18" spans="1:2" ht="31.5" customHeight="1" x14ac:dyDescent="0.15">
      <c r="A18" s="576"/>
      <c r="B18" s="515" t="s">
        <v>1052</v>
      </c>
    </row>
    <row r="19" spans="1:2" ht="39" x14ac:dyDescent="0.15">
      <c r="A19" s="512">
        <v>8</v>
      </c>
      <c r="B19" s="553" t="s">
        <v>1060</v>
      </c>
    </row>
  </sheetData>
  <mergeCells count="6">
    <mergeCell ref="A16:A18"/>
    <mergeCell ref="A1:F1"/>
    <mergeCell ref="A11:A13"/>
    <mergeCell ref="A14:A15"/>
    <mergeCell ref="A2:B2"/>
    <mergeCell ref="A3:B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4" tint="-0.249977111117893"/>
  </sheetPr>
  <dimension ref="A1:M26"/>
  <sheetViews>
    <sheetView showGridLines="0" zoomScale="60" zoomScaleNormal="60" zoomScalePageLayoutView="60" workbookViewId="0">
      <selection activeCell="C24" sqref="C24"/>
    </sheetView>
  </sheetViews>
  <sheetFormatPr baseColWidth="10" defaultColWidth="10.83203125" defaultRowHeight="13" x14ac:dyDescent="0.15"/>
  <cols>
    <col min="2" max="2" width="9.5" customWidth="1"/>
    <col min="3" max="3" width="50.83203125" customWidth="1"/>
    <col min="4" max="4" width="21.6640625" customWidth="1"/>
    <col min="5" max="5" width="21.5" customWidth="1"/>
    <col min="6" max="6" width="11.5" hidden="1" customWidth="1"/>
    <col min="7" max="7" width="87.5" customWidth="1"/>
    <col min="8" max="8" width="14.5" bestFit="1" customWidth="1"/>
    <col min="9" max="9" width="16.83203125" bestFit="1" customWidth="1"/>
    <col min="17" max="17" width="29.83203125" customWidth="1"/>
  </cols>
  <sheetData>
    <row r="1" spans="1:13" ht="47" customHeight="1" x14ac:dyDescent="0.3">
      <c r="A1" s="697" t="s">
        <v>505</v>
      </c>
      <c r="B1" s="697"/>
      <c r="C1" s="697"/>
      <c r="D1" s="697"/>
      <c r="E1" s="697"/>
      <c r="F1" s="697"/>
      <c r="G1" s="697"/>
      <c r="H1" s="287"/>
      <c r="I1" s="287"/>
      <c r="K1" s="42"/>
    </row>
    <row r="2" spans="1:13" ht="50.5" customHeight="1" x14ac:dyDescent="0.15">
      <c r="A2" s="594" t="s">
        <v>506</v>
      </c>
      <c r="B2" s="594"/>
      <c r="C2" s="594"/>
      <c r="D2" s="594"/>
      <c r="E2" s="594"/>
      <c r="F2" s="594"/>
      <c r="G2" s="594"/>
      <c r="H2" s="332"/>
      <c r="I2" s="332"/>
      <c r="K2" s="332"/>
      <c r="L2" s="332"/>
      <c r="M2" s="332"/>
    </row>
    <row r="4" spans="1:13" hidden="1" x14ac:dyDescent="0.15"/>
    <row r="5" spans="1:13" hidden="1" x14ac:dyDescent="0.15"/>
    <row r="6" spans="1:13" hidden="1" x14ac:dyDescent="0.15">
      <c r="D6" s="693"/>
      <c r="E6" s="693"/>
      <c r="F6" s="110"/>
    </row>
    <row r="7" spans="1:13" ht="13" hidden="1" customHeight="1" x14ac:dyDescent="0.15">
      <c r="B7" s="11"/>
    </row>
    <row r="8" spans="1:13" ht="13" hidden="1" customHeight="1" x14ac:dyDescent="0.15">
      <c r="C8" s="110"/>
    </row>
    <row r="9" spans="1:13" hidden="1" x14ac:dyDescent="0.15"/>
    <row r="10" spans="1:13" hidden="1" x14ac:dyDescent="0.15"/>
    <row r="11" spans="1:13" ht="14" thickBot="1" x14ac:dyDescent="0.2"/>
    <row r="12" spans="1:13" ht="13" customHeight="1" thickTop="1" x14ac:dyDescent="0.15">
      <c r="F12" s="466"/>
      <c r="G12" s="694" t="s">
        <v>507</v>
      </c>
    </row>
    <row r="13" spans="1:13" ht="13" customHeight="1" thickBot="1" x14ac:dyDescent="0.2">
      <c r="F13" s="467"/>
      <c r="G13" s="695"/>
    </row>
    <row r="14" spans="1:13" ht="46.5" customHeight="1" thickBot="1" x14ac:dyDescent="0.2">
      <c r="C14" s="455" t="s">
        <v>508</v>
      </c>
      <c r="D14" s="465" t="s">
        <v>487</v>
      </c>
      <c r="F14" s="468"/>
      <c r="G14" s="696"/>
    </row>
    <row r="16" spans="1:13" x14ac:dyDescent="0.15">
      <c r="B16" s="11"/>
    </row>
    <row r="17" spans="2:7" ht="14" thickBot="1" x14ac:dyDescent="0.2">
      <c r="B17" s="11"/>
    </row>
    <row r="18" spans="2:7" ht="48.75" customHeight="1" thickBot="1" x14ac:dyDescent="0.2">
      <c r="B18" s="11"/>
      <c r="C18" s="461"/>
      <c r="D18" s="458" t="s">
        <v>472</v>
      </c>
      <c r="E18" s="458" t="s">
        <v>509</v>
      </c>
      <c r="F18" s="462"/>
      <c r="G18" s="316" t="s">
        <v>510</v>
      </c>
    </row>
    <row r="19" spans="2:7" ht="67.5" customHeight="1" x14ac:dyDescent="0.15">
      <c r="B19" s="11"/>
      <c r="C19" s="457" t="s">
        <v>333</v>
      </c>
      <c r="D19" s="208"/>
      <c r="E19" s="208"/>
      <c r="G19" s="464"/>
    </row>
    <row r="20" spans="2:7" s="251" customFormat="1" ht="44.25" customHeight="1" x14ac:dyDescent="0.2">
      <c r="C20" s="424" t="str">
        <f>DIR_IC!B32</f>
        <v>Financial Robustness Score</v>
      </c>
      <c r="D20" s="459">
        <f>VLOOKUP($D$14,'Mechanics DIR_IC SI'!$A$1:$F$14,2,0)</f>
        <v>1.82</v>
      </c>
      <c r="E20" s="459">
        <f>VLOOKUP($D$14,'Mechanics DIR_IC SI'!$A$1:$F$14,2,0)</f>
        <v>1.82</v>
      </c>
      <c r="F20" s="463" t="str">
        <f>IF(D20&lt;2.5,"No","Yes")</f>
        <v>No</v>
      </c>
      <c r="G20" s="470" t="str">
        <f>IF(F20="No",'Mechanics DIR_IC SI'!A21,"n/a")</f>
        <v>(1) Guarantees (2) Partnership with an entity with a higher rating (3) Partnership with banks</v>
      </c>
    </row>
    <row r="21" spans="2:7" s="251" customFormat="1" ht="44.25" customHeight="1" x14ac:dyDescent="0.2">
      <c r="C21" s="424" t="str">
        <f>DIR_IC!B33</f>
        <v>Financial Track Record Score</v>
      </c>
      <c r="D21" s="459">
        <f>VLOOKUP($D$14,'Mechanics DIR_IC SI'!$A$1:$F$14,3,0)</f>
        <v>3.4</v>
      </c>
      <c r="E21" s="459">
        <f>VLOOKUP($D$14,'Mechanics DIR_IC SI'!$A$1:$F$14,3,0)</f>
        <v>3.4</v>
      </c>
      <c r="F21" s="463" t="str">
        <f t="shared" ref="F21:F25" si="0">IF(D21&lt;2.5,"No","Yes")</f>
        <v>Yes</v>
      </c>
      <c r="G21" s="470" t="str">
        <f>IF(F21="No",'Mechanics DIR_IC SI'!A22,"n/a")</f>
        <v>n/a</v>
      </c>
    </row>
    <row r="22" spans="2:7" s="251" customFormat="1" ht="44.25" customHeight="1" x14ac:dyDescent="0.2">
      <c r="C22" s="424" t="str">
        <f>DIR_IC!B34</f>
        <v>Financial Attractiveness Score</v>
      </c>
      <c r="D22" s="459">
        <f>VLOOKUP($D$14,'Mechanics DIR_IC SI'!$A$1:$F$14,4,0)</f>
        <v>2.2000000000000002</v>
      </c>
      <c r="E22" s="459">
        <f>VLOOKUP($D$14,'Mechanics DIR_IC SI'!$A$1:$F$14,4,0)</f>
        <v>2.2000000000000002</v>
      </c>
      <c r="F22" s="463" t="str">
        <f t="shared" si="0"/>
        <v>No</v>
      </c>
      <c r="G22" s="470" t="str">
        <f>IF(F22="No",'Mechanics DIR_IC SI'!A23,"n/a")</f>
        <v>(1) Social impact (2) Blended Funding (3) FX hedging (4) Financial restructuring</v>
      </c>
    </row>
    <row r="23" spans="2:7" s="251" customFormat="1" ht="44.25" customHeight="1" x14ac:dyDescent="0.2">
      <c r="C23" s="382" t="s">
        <v>1069</v>
      </c>
      <c r="D23" s="459"/>
      <c r="E23" s="459"/>
      <c r="F23" s="463"/>
      <c r="G23" s="470"/>
    </row>
    <row r="24" spans="2:7" s="251" customFormat="1" ht="44.25" customHeight="1" x14ac:dyDescent="0.2">
      <c r="C24" s="424" t="str">
        <f>DIR_IC!B36</f>
        <v>Diaspora Investment Ability Score</v>
      </c>
      <c r="D24" s="459">
        <f>VLOOKUP($D$14,'Mechanics DIR_IC SI'!$A$1:$F$14,5,0)</f>
        <v>2.4</v>
      </c>
      <c r="E24" s="459">
        <f>VLOOKUP($D$14,'Mechanics DIR_IC SI'!$A$1:$F$14,5,0)</f>
        <v>2.4</v>
      </c>
      <c r="F24" s="463" t="str">
        <f t="shared" si="0"/>
        <v>No</v>
      </c>
      <c r="G24" s="470" t="str">
        <f>IF(F24="No",'Mechanics DIR_IC SI'!A24,"n/a")</f>
        <v xml:space="preserve">(1) Matching fund (2) Investment in diaspora </v>
      </c>
    </row>
    <row r="25" spans="2:7" s="251" customFormat="1" ht="44.25" customHeight="1" thickBot="1" x14ac:dyDescent="0.25">
      <c r="C25" s="425" t="str">
        <f>DIR_IC!B37</f>
        <v>Diaspora Investment Willigness Score</v>
      </c>
      <c r="D25" s="460">
        <f>VLOOKUP($D$14,'Mechanics DIR_IC SI'!$A$1:$F$14,6,0)</f>
        <v>2.75</v>
      </c>
      <c r="E25" s="460">
        <f>VLOOKUP($D$14,'Mechanics DIR_IC SI'!$A$1:$F$14,6,0)</f>
        <v>2.75</v>
      </c>
      <c r="F25" s="463" t="str">
        <f t="shared" si="0"/>
        <v>Yes</v>
      </c>
      <c r="G25" s="471" t="str">
        <f>IF(F25="No",'Mechanics DIR_IC SI'!A25,"n/a")</f>
        <v>n/a</v>
      </c>
    </row>
    <row r="26" spans="2:7" x14ac:dyDescent="0.15">
      <c r="B26" s="6"/>
    </row>
  </sheetData>
  <sheetProtection password="8558" sheet="1" objects="1" scenarios="1"/>
  <mergeCells count="4">
    <mergeCell ref="D6:E6"/>
    <mergeCell ref="G12:G14"/>
    <mergeCell ref="A1:G1"/>
    <mergeCell ref="A2:G2"/>
  </mergeCells>
  <conditionalFormatting sqref="E20:F25">
    <cfRule type="iconSet" priority="1">
      <iconSet showValue="0">
        <cfvo type="percent" val="0"/>
        <cfvo type="num" val="2.2000000000000002"/>
        <cfvo type="num" val="2.5"/>
      </iconSet>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'Weighting Matrix'!$B$5:$N$5</xm:f>
          </x14:formula1>
          <xm:sqref>D14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9" tint="0.39997558519241921"/>
  </sheetPr>
  <dimension ref="A1:L227"/>
  <sheetViews>
    <sheetView showGridLines="0" zoomScale="60" zoomScaleNormal="60" zoomScalePageLayoutView="60" workbookViewId="0">
      <selection activeCell="J3" sqref="J3"/>
    </sheetView>
  </sheetViews>
  <sheetFormatPr baseColWidth="10" defaultColWidth="8.83203125" defaultRowHeight="16" x14ac:dyDescent="0.2"/>
  <cols>
    <col min="1" max="1" width="8.83203125" style="117"/>
    <col min="2" max="2" width="26.1640625" style="117" customWidth="1"/>
    <col min="3" max="3" width="16.5" style="117" customWidth="1"/>
    <col min="4" max="5" width="8.83203125" style="117"/>
    <col min="6" max="6" width="14.1640625" style="117" customWidth="1"/>
    <col min="7" max="16384" width="8.83203125" style="117"/>
  </cols>
  <sheetData>
    <row r="1" spans="1:12" s="273" customFormat="1" ht="28" x14ac:dyDescent="0.3">
      <c r="A1" s="331" t="s">
        <v>524</v>
      </c>
      <c r="C1" s="331"/>
      <c r="D1" s="331"/>
      <c r="E1" s="331"/>
      <c r="F1" s="331"/>
      <c r="G1" s="331"/>
      <c r="H1" s="331"/>
      <c r="I1" s="331"/>
      <c r="J1" s="442"/>
    </row>
    <row r="2" spans="1:12" ht="74.25" customHeight="1" x14ac:dyDescent="0.2">
      <c r="A2" s="594" t="s">
        <v>525</v>
      </c>
      <c r="B2" s="594"/>
      <c r="C2" s="594"/>
      <c r="D2" s="594"/>
      <c r="E2" s="594"/>
      <c r="F2" s="594"/>
      <c r="G2" s="594"/>
      <c r="H2" s="594"/>
      <c r="I2" s="594"/>
      <c r="J2" s="300"/>
      <c r="K2" s="276"/>
      <c r="L2" s="276"/>
    </row>
    <row r="3" spans="1:12" ht="19" thickBot="1" x14ac:dyDescent="0.25">
      <c r="A3" s="301"/>
      <c r="B3" s="301"/>
      <c r="C3" s="301"/>
      <c r="D3" s="301"/>
      <c r="E3" s="301"/>
      <c r="F3" s="301"/>
      <c r="G3" s="301"/>
      <c r="H3" s="301"/>
      <c r="I3" s="301"/>
      <c r="J3" s="300"/>
      <c r="K3" s="276"/>
      <c r="L3" s="276"/>
    </row>
    <row r="4" spans="1:12" ht="19" thickTop="1" x14ac:dyDescent="0.2">
      <c r="B4" s="300"/>
      <c r="C4" s="668" t="s">
        <v>526</v>
      </c>
      <c r="D4" s="669"/>
      <c r="E4" s="670"/>
      <c r="F4" s="300"/>
      <c r="G4" s="300"/>
      <c r="H4" s="300"/>
      <c r="I4" s="300"/>
      <c r="J4" s="300"/>
      <c r="K4" s="276"/>
      <c r="L4" s="276"/>
    </row>
    <row r="5" spans="1:12" ht="18" x14ac:dyDescent="0.2">
      <c r="B5" s="300"/>
      <c r="C5" s="671"/>
      <c r="D5" s="672"/>
      <c r="E5" s="673"/>
      <c r="F5" s="300"/>
      <c r="G5" s="300"/>
      <c r="H5" s="300"/>
      <c r="I5" s="300"/>
      <c r="J5" s="300"/>
      <c r="K5" s="276"/>
      <c r="L5" s="276"/>
    </row>
    <row r="6" spans="1:12" ht="19" thickBot="1" x14ac:dyDescent="0.25">
      <c r="B6" s="300"/>
      <c r="C6" s="674"/>
      <c r="D6" s="675"/>
      <c r="E6" s="676"/>
      <c r="F6" s="300"/>
      <c r="G6" s="300"/>
      <c r="H6" s="300"/>
      <c r="I6" s="300"/>
      <c r="J6" s="300"/>
      <c r="K6" s="276"/>
      <c r="L6" s="276"/>
    </row>
    <row r="7" spans="1:12" ht="19" thickTop="1" x14ac:dyDescent="0.2">
      <c r="B7" s="300"/>
      <c r="C7" s="300"/>
      <c r="D7" s="300"/>
      <c r="E7" s="300"/>
      <c r="F7" s="300"/>
      <c r="G7" s="300"/>
      <c r="H7" s="300"/>
      <c r="I7" s="300"/>
      <c r="J7" s="300"/>
      <c r="K7" s="276"/>
      <c r="L7" s="276"/>
    </row>
    <row r="9" spans="1:12" ht="13" customHeight="1" thickBot="1" x14ac:dyDescent="0.25"/>
    <row r="10" spans="1:12" ht="15.75" customHeight="1" x14ac:dyDescent="0.2">
      <c r="B10" s="282" t="s">
        <v>527</v>
      </c>
      <c r="C10" s="443"/>
      <c r="E10" s="117" t="s">
        <v>1065</v>
      </c>
    </row>
    <row r="11" spans="1:12" ht="13" customHeight="1" thickBot="1" x14ac:dyDescent="0.25">
      <c r="B11" s="446" t="s">
        <v>529</v>
      </c>
      <c r="C11" s="447" t="s">
        <v>472</v>
      </c>
    </row>
    <row r="12" spans="1:12" x14ac:dyDescent="0.2">
      <c r="B12" s="444">
        <v>0</v>
      </c>
      <c r="C12" s="445">
        <v>5</v>
      </c>
    </row>
    <row r="13" spans="1:12" x14ac:dyDescent="0.2">
      <c r="B13" s="444">
        <v>37</v>
      </c>
      <c r="C13" s="445">
        <v>4</v>
      </c>
    </row>
    <row r="14" spans="1:12" x14ac:dyDescent="0.2">
      <c r="B14" s="444">
        <v>74</v>
      </c>
      <c r="C14" s="445">
        <v>3</v>
      </c>
    </row>
    <row r="15" spans="1:12" x14ac:dyDescent="0.2">
      <c r="B15" s="444">
        <v>111</v>
      </c>
      <c r="C15" s="445">
        <v>2</v>
      </c>
      <c r="F15" s="117" t="s">
        <v>1040</v>
      </c>
    </row>
    <row r="16" spans="1:12" ht="17" thickBot="1" x14ac:dyDescent="0.25">
      <c r="B16" s="446">
        <v>148</v>
      </c>
      <c r="C16" s="447">
        <v>1</v>
      </c>
    </row>
    <row r="18" spans="2:6" ht="17" thickBot="1" x14ac:dyDescent="0.25"/>
    <row r="19" spans="2:6" x14ac:dyDescent="0.2">
      <c r="B19" s="282" t="s">
        <v>530</v>
      </c>
      <c r="C19" s="448"/>
    </row>
    <row r="20" spans="2:6" ht="17" thickBot="1" x14ac:dyDescent="0.25">
      <c r="B20" s="446" t="s">
        <v>529</v>
      </c>
      <c r="C20" s="447" t="s">
        <v>472</v>
      </c>
      <c r="E20" s="117" t="s">
        <v>528</v>
      </c>
    </row>
    <row r="21" spans="2:6" x14ac:dyDescent="0.2">
      <c r="B21" s="444">
        <v>0</v>
      </c>
      <c r="C21" s="445">
        <v>5</v>
      </c>
      <c r="F21" s="117" t="s">
        <v>531</v>
      </c>
    </row>
    <row r="22" spans="2:6" x14ac:dyDescent="0.2">
      <c r="B22" s="444">
        <v>27</v>
      </c>
      <c r="C22" s="445">
        <v>4</v>
      </c>
    </row>
    <row r="23" spans="2:6" x14ac:dyDescent="0.2">
      <c r="B23" s="444">
        <v>54</v>
      </c>
      <c r="C23" s="445">
        <v>3</v>
      </c>
    </row>
    <row r="24" spans="2:6" x14ac:dyDescent="0.2">
      <c r="B24" s="444">
        <v>81</v>
      </c>
      <c r="C24" s="445">
        <v>2</v>
      </c>
    </row>
    <row r="25" spans="2:6" x14ac:dyDescent="0.2">
      <c r="B25" s="446">
        <v>108</v>
      </c>
      <c r="C25" s="447">
        <v>1</v>
      </c>
    </row>
    <row r="26" spans="2:6" x14ac:dyDescent="0.2">
      <c r="B26" s="274"/>
    </row>
    <row r="27" spans="2:6" x14ac:dyDescent="0.2">
      <c r="B27" s="282" t="s">
        <v>532</v>
      </c>
      <c r="C27" s="443"/>
    </row>
    <row r="28" spans="2:6" x14ac:dyDescent="0.2">
      <c r="B28" s="446" t="s">
        <v>529</v>
      </c>
      <c r="C28" s="447" t="s">
        <v>472</v>
      </c>
    </row>
    <row r="29" spans="2:6" x14ac:dyDescent="0.2">
      <c r="B29" s="482">
        <v>0</v>
      </c>
      <c r="C29" s="445">
        <v>1</v>
      </c>
      <c r="E29" s="117" t="s">
        <v>533</v>
      </c>
    </row>
    <row r="30" spans="2:6" x14ac:dyDescent="0.2">
      <c r="B30" s="444">
        <v>20</v>
      </c>
      <c r="C30" s="445">
        <v>2</v>
      </c>
      <c r="E30" s="117" t="s">
        <v>534</v>
      </c>
    </row>
    <row r="31" spans="2:6" x14ac:dyDescent="0.2">
      <c r="B31" s="444">
        <v>50</v>
      </c>
      <c r="C31" s="445">
        <v>3</v>
      </c>
      <c r="E31" s="117" t="s">
        <v>535</v>
      </c>
    </row>
    <row r="32" spans="2:6" x14ac:dyDescent="0.2">
      <c r="B32" s="444">
        <v>65</v>
      </c>
      <c r="C32" s="445">
        <v>4</v>
      </c>
      <c r="E32" s="117" t="s">
        <v>536</v>
      </c>
    </row>
    <row r="33" spans="2:5" ht="17" thickBot="1" x14ac:dyDescent="0.25">
      <c r="B33" s="446">
        <v>85</v>
      </c>
      <c r="C33" s="447">
        <v>5</v>
      </c>
      <c r="E33" s="117" t="s">
        <v>537</v>
      </c>
    </row>
    <row r="36" spans="2:5" x14ac:dyDescent="0.2">
      <c r="B36" s="560" t="s">
        <v>538</v>
      </c>
      <c r="C36" s="443"/>
      <c r="E36" s="117" t="s">
        <v>539</v>
      </c>
    </row>
    <row r="37" spans="2:5" x14ac:dyDescent="0.2">
      <c r="B37" s="446" t="s">
        <v>529</v>
      </c>
      <c r="C37" s="447" t="s">
        <v>472</v>
      </c>
    </row>
    <row r="38" spans="2:5" x14ac:dyDescent="0.2">
      <c r="B38" s="482">
        <v>0</v>
      </c>
      <c r="C38" s="483">
        <v>5</v>
      </c>
      <c r="E38" s="117" t="s">
        <v>1031</v>
      </c>
    </row>
    <row r="39" spans="2:5" x14ac:dyDescent="0.2">
      <c r="B39" s="484">
        <v>10</v>
      </c>
      <c r="C39" s="445">
        <v>4</v>
      </c>
    </row>
    <row r="40" spans="2:5" x14ac:dyDescent="0.2">
      <c r="B40" s="484">
        <v>30</v>
      </c>
      <c r="C40" s="445">
        <v>3</v>
      </c>
    </row>
    <row r="41" spans="2:5" x14ac:dyDescent="0.2">
      <c r="B41" s="484">
        <v>40</v>
      </c>
      <c r="C41" s="445">
        <v>2</v>
      </c>
    </row>
    <row r="42" spans="2:5" ht="17" thickBot="1" x14ac:dyDescent="0.25">
      <c r="B42" s="485">
        <v>80</v>
      </c>
      <c r="C42" s="447">
        <v>1</v>
      </c>
    </row>
    <row r="44" spans="2:5" x14ac:dyDescent="0.2">
      <c r="B44" s="486" t="s">
        <v>540</v>
      </c>
      <c r="C44" s="487"/>
    </row>
    <row r="45" spans="2:5" x14ac:dyDescent="0.2">
      <c r="B45" s="446" t="s">
        <v>529</v>
      </c>
      <c r="C45" s="447" t="s">
        <v>472</v>
      </c>
    </row>
    <row r="46" spans="2:5" x14ac:dyDescent="0.2">
      <c r="B46" s="444">
        <v>0</v>
      </c>
      <c r="C46" s="445">
        <v>1</v>
      </c>
      <c r="E46" s="117" t="s">
        <v>541</v>
      </c>
    </row>
    <row r="47" spans="2:5" x14ac:dyDescent="0.2">
      <c r="B47" s="444">
        <v>10</v>
      </c>
      <c r="C47" s="445">
        <v>2</v>
      </c>
    </row>
    <row r="48" spans="2:5" x14ac:dyDescent="0.2">
      <c r="B48" s="444">
        <v>20</v>
      </c>
      <c r="C48" s="445">
        <v>3</v>
      </c>
    </row>
    <row r="49" spans="2:5" x14ac:dyDescent="0.2">
      <c r="B49" s="444">
        <v>30</v>
      </c>
      <c r="C49" s="445">
        <v>4</v>
      </c>
    </row>
    <row r="50" spans="2:5" ht="17" thickBot="1" x14ac:dyDescent="0.25">
      <c r="B50" s="446">
        <v>40</v>
      </c>
      <c r="C50" s="447">
        <v>5</v>
      </c>
      <c r="E50" s="117" t="s">
        <v>542</v>
      </c>
    </row>
    <row r="52" spans="2:5" x14ac:dyDescent="0.2">
      <c r="B52" s="282" t="str">
        <f>DATA!S2</f>
        <v>Non-performing Loans Net of Provisions to Capital (%)</v>
      </c>
      <c r="C52" s="561"/>
      <c r="D52" s="562"/>
      <c r="E52" s="562"/>
    </row>
    <row r="53" spans="2:5" x14ac:dyDescent="0.2">
      <c r="B53" s="446" t="s">
        <v>529</v>
      </c>
      <c r="C53" s="563" t="s">
        <v>472</v>
      </c>
      <c r="D53" s="562"/>
      <c r="E53" s="562"/>
    </row>
    <row r="54" spans="2:5" x14ac:dyDescent="0.2">
      <c r="B54" s="444"/>
      <c r="C54" s="564"/>
      <c r="D54" s="565"/>
      <c r="E54" s="562" t="s">
        <v>1058</v>
      </c>
    </row>
    <row r="55" spans="2:5" x14ac:dyDescent="0.2">
      <c r="B55" s="444">
        <v>0</v>
      </c>
      <c r="C55" s="564">
        <v>5</v>
      </c>
      <c r="D55" s="565"/>
      <c r="E55" s="562"/>
    </row>
    <row r="56" spans="2:5" x14ac:dyDescent="0.2">
      <c r="B56" s="484">
        <v>5</v>
      </c>
      <c r="C56" s="564">
        <v>4</v>
      </c>
      <c r="D56" s="565"/>
      <c r="E56" s="562"/>
    </row>
    <row r="57" spans="2:5" x14ac:dyDescent="0.2">
      <c r="B57" s="484">
        <v>10</v>
      </c>
      <c r="C57" s="564">
        <v>3</v>
      </c>
      <c r="D57" s="565"/>
      <c r="E57" s="562"/>
    </row>
    <row r="58" spans="2:5" x14ac:dyDescent="0.2">
      <c r="B58" s="484">
        <v>15</v>
      </c>
      <c r="C58" s="564">
        <v>2</v>
      </c>
      <c r="D58" s="565"/>
      <c r="E58" s="562"/>
    </row>
    <row r="59" spans="2:5" ht="17" thickBot="1" x14ac:dyDescent="0.25">
      <c r="B59" s="485">
        <v>25</v>
      </c>
      <c r="C59" s="563">
        <v>1</v>
      </c>
      <c r="D59" s="565"/>
      <c r="E59" s="562"/>
    </row>
    <row r="60" spans="2:5" x14ac:dyDescent="0.2">
      <c r="C60" s="562"/>
      <c r="D60" s="562"/>
      <c r="E60" s="562"/>
    </row>
    <row r="61" spans="2:5" x14ac:dyDescent="0.2">
      <c r="B61" s="282" t="s">
        <v>543</v>
      </c>
      <c r="C61" s="561"/>
      <c r="D61" s="562"/>
      <c r="E61" s="562" t="s">
        <v>544</v>
      </c>
    </row>
    <row r="62" spans="2:5" x14ac:dyDescent="0.2">
      <c r="B62" s="446" t="s">
        <v>529</v>
      </c>
      <c r="C62" s="563" t="s">
        <v>472</v>
      </c>
      <c r="D62" s="562"/>
      <c r="E62" s="562"/>
    </row>
    <row r="63" spans="2:5" x14ac:dyDescent="0.2">
      <c r="B63" s="488">
        <v>0</v>
      </c>
      <c r="C63" s="445">
        <v>1</v>
      </c>
    </row>
    <row r="64" spans="2:5" x14ac:dyDescent="0.2">
      <c r="B64" s="488">
        <v>0.1</v>
      </c>
      <c r="C64" s="445">
        <v>2</v>
      </c>
    </row>
    <row r="65" spans="2:5" x14ac:dyDescent="0.2">
      <c r="B65" s="488">
        <v>0.2</v>
      </c>
      <c r="C65" s="445">
        <v>3</v>
      </c>
    </row>
    <row r="66" spans="2:5" x14ac:dyDescent="0.2">
      <c r="B66" s="488">
        <v>0.3</v>
      </c>
      <c r="C66" s="445">
        <v>4</v>
      </c>
    </row>
    <row r="67" spans="2:5" ht="17" thickBot="1" x14ac:dyDescent="0.25">
      <c r="B67" s="489">
        <v>0.4</v>
      </c>
      <c r="C67" s="447">
        <v>5</v>
      </c>
    </row>
    <row r="70" spans="2:5" x14ac:dyDescent="0.2">
      <c r="B70" s="282" t="s">
        <v>545</v>
      </c>
      <c r="C70" s="443"/>
    </row>
    <row r="71" spans="2:5" x14ac:dyDescent="0.2">
      <c r="B71" s="446" t="s">
        <v>529</v>
      </c>
      <c r="C71" s="447" t="s">
        <v>472</v>
      </c>
    </row>
    <row r="72" spans="2:5" x14ac:dyDescent="0.2">
      <c r="B72" s="490">
        <v>0.01</v>
      </c>
      <c r="C72" s="445">
        <v>5</v>
      </c>
      <c r="D72" s="117" t="s">
        <v>546</v>
      </c>
    </row>
    <row r="73" spans="2:5" x14ac:dyDescent="0.2">
      <c r="B73" s="490">
        <v>0.03</v>
      </c>
      <c r="C73" s="445">
        <v>4</v>
      </c>
    </row>
    <row r="74" spans="2:5" x14ac:dyDescent="0.2">
      <c r="B74" s="490">
        <v>0.05</v>
      </c>
      <c r="C74" s="445">
        <v>3</v>
      </c>
    </row>
    <row r="75" spans="2:5" x14ac:dyDescent="0.2">
      <c r="B75" s="490">
        <v>7.0000000000000007E-2</v>
      </c>
      <c r="C75" s="445">
        <v>2</v>
      </c>
    </row>
    <row r="76" spans="2:5" ht="17" thickBot="1" x14ac:dyDescent="0.25">
      <c r="B76" s="491">
        <v>0.1</v>
      </c>
      <c r="C76" s="447">
        <v>1</v>
      </c>
      <c r="D76" s="117" t="s">
        <v>547</v>
      </c>
    </row>
    <row r="78" spans="2:5" x14ac:dyDescent="0.2">
      <c r="B78" s="282" t="s">
        <v>454</v>
      </c>
      <c r="C78" s="443"/>
    </row>
    <row r="79" spans="2:5" x14ac:dyDescent="0.2">
      <c r="B79" s="446" t="s">
        <v>529</v>
      </c>
      <c r="C79" s="447" t="s">
        <v>472</v>
      </c>
    </row>
    <row r="80" spans="2:5" x14ac:dyDescent="0.2">
      <c r="B80" s="492">
        <v>0.02</v>
      </c>
      <c r="C80" s="483">
        <v>5</v>
      </c>
      <c r="E80" s="117" t="s">
        <v>548</v>
      </c>
    </row>
    <row r="81" spans="2:3" x14ac:dyDescent="0.2">
      <c r="B81" s="490">
        <v>0.03</v>
      </c>
      <c r="C81" s="445">
        <v>4</v>
      </c>
    </row>
    <row r="82" spans="2:3" x14ac:dyDescent="0.2">
      <c r="B82" s="490">
        <v>0.05</v>
      </c>
      <c r="C82" s="445">
        <v>3</v>
      </c>
    </row>
    <row r="83" spans="2:3" x14ac:dyDescent="0.2">
      <c r="B83" s="490">
        <v>0.08</v>
      </c>
      <c r="C83" s="445">
        <v>2</v>
      </c>
    </row>
    <row r="84" spans="2:3" ht="17" thickBot="1" x14ac:dyDescent="0.25">
      <c r="B84" s="491">
        <v>0.1</v>
      </c>
      <c r="C84" s="447">
        <v>1</v>
      </c>
    </row>
    <row r="87" spans="2:3" x14ac:dyDescent="0.2">
      <c r="B87" s="282" t="s">
        <v>549</v>
      </c>
      <c r="C87" s="443"/>
    </row>
    <row r="88" spans="2:3" x14ac:dyDescent="0.2">
      <c r="B88" s="446" t="s">
        <v>529</v>
      </c>
      <c r="C88" s="447" t="s">
        <v>472</v>
      </c>
    </row>
    <row r="89" spans="2:3" x14ac:dyDescent="0.2">
      <c r="B89" s="492">
        <v>-0.2</v>
      </c>
      <c r="C89" s="483">
        <v>1</v>
      </c>
    </row>
    <row r="90" spans="2:3" x14ac:dyDescent="0.2">
      <c r="B90" s="490">
        <v>0.05</v>
      </c>
      <c r="C90" s="445">
        <v>3</v>
      </c>
    </row>
    <row r="91" spans="2:3" ht="17" thickBot="1" x14ac:dyDescent="0.25">
      <c r="B91" s="491">
        <v>0.1</v>
      </c>
      <c r="C91" s="447">
        <v>5</v>
      </c>
    </row>
    <row r="92" spans="2:3" x14ac:dyDescent="0.2">
      <c r="B92" s="290"/>
    </row>
    <row r="93" spans="2:3" x14ac:dyDescent="0.2">
      <c r="B93" s="290"/>
    </row>
    <row r="95" spans="2:3" x14ac:dyDescent="0.2">
      <c r="B95" s="282" t="s">
        <v>379</v>
      </c>
      <c r="C95" s="443"/>
    </row>
    <row r="96" spans="2:3" x14ac:dyDescent="0.2">
      <c r="B96" s="446" t="s">
        <v>529</v>
      </c>
      <c r="C96" s="447" t="s">
        <v>472</v>
      </c>
    </row>
    <row r="97" spans="2:3" x14ac:dyDescent="0.2">
      <c r="B97" s="492">
        <v>-0.05</v>
      </c>
      <c r="C97" s="483">
        <v>5</v>
      </c>
    </row>
    <row r="98" spans="2:3" x14ac:dyDescent="0.2">
      <c r="B98" s="490">
        <v>0.1</v>
      </c>
      <c r="C98" s="445">
        <v>3</v>
      </c>
    </row>
    <row r="99" spans="2:3" ht="17" thickBot="1" x14ac:dyDescent="0.25">
      <c r="B99" s="491">
        <v>0.2</v>
      </c>
      <c r="C99" s="447">
        <v>1</v>
      </c>
    </row>
    <row r="101" spans="2:3" x14ac:dyDescent="0.2">
      <c r="B101" s="282" t="s">
        <v>381</v>
      </c>
      <c r="C101" s="443"/>
    </row>
    <row r="102" spans="2:3" x14ac:dyDescent="0.2">
      <c r="B102" s="446" t="s">
        <v>529</v>
      </c>
      <c r="C102" s="447" t="s">
        <v>472</v>
      </c>
    </row>
    <row r="103" spans="2:3" x14ac:dyDescent="0.2">
      <c r="B103" s="482"/>
      <c r="C103" s="483"/>
    </row>
    <row r="104" spans="2:3" x14ac:dyDescent="0.2">
      <c r="B104" s="490">
        <v>-0.05</v>
      </c>
      <c r="C104" s="445">
        <v>1</v>
      </c>
    </row>
    <row r="105" spans="2:3" x14ac:dyDescent="0.2">
      <c r="B105" s="490">
        <v>0.05</v>
      </c>
      <c r="C105" s="445">
        <v>3</v>
      </c>
    </row>
    <row r="106" spans="2:3" ht="17" thickBot="1" x14ac:dyDescent="0.25">
      <c r="B106" s="491">
        <v>0.1</v>
      </c>
      <c r="C106" s="447">
        <v>5</v>
      </c>
    </row>
    <row r="110" spans="2:3" x14ac:dyDescent="0.2">
      <c r="B110" s="282" t="s">
        <v>550</v>
      </c>
      <c r="C110" s="443"/>
    </row>
    <row r="111" spans="2:3" x14ac:dyDescent="0.2">
      <c r="B111" s="446" t="s">
        <v>529</v>
      </c>
      <c r="C111" s="447" t="s">
        <v>472</v>
      </c>
    </row>
    <row r="112" spans="2:3" x14ac:dyDescent="0.2">
      <c r="B112" s="492">
        <v>0</v>
      </c>
      <c r="C112" s="483">
        <v>5</v>
      </c>
    </row>
    <row r="113" spans="2:3" x14ac:dyDescent="0.2">
      <c r="B113" s="490">
        <v>0.02</v>
      </c>
      <c r="C113" s="445">
        <v>4</v>
      </c>
    </row>
    <row r="114" spans="2:3" x14ac:dyDescent="0.2">
      <c r="B114" s="490">
        <v>0.05</v>
      </c>
      <c r="C114" s="445">
        <v>3</v>
      </c>
    </row>
    <row r="115" spans="2:3" x14ac:dyDescent="0.2">
      <c r="B115" s="490">
        <v>7.0000000000000007E-2</v>
      </c>
      <c r="C115" s="445">
        <v>2</v>
      </c>
    </row>
    <row r="116" spans="2:3" ht="17" thickBot="1" x14ac:dyDescent="0.25">
      <c r="B116" s="491">
        <v>0.1</v>
      </c>
      <c r="C116" s="447">
        <v>1</v>
      </c>
    </row>
    <row r="118" spans="2:3" x14ac:dyDescent="0.2">
      <c r="B118" s="282" t="s">
        <v>551</v>
      </c>
      <c r="C118" s="443"/>
    </row>
    <row r="119" spans="2:3" x14ac:dyDescent="0.2">
      <c r="B119" s="446" t="s">
        <v>529</v>
      </c>
      <c r="C119" s="447" t="s">
        <v>472</v>
      </c>
    </row>
    <row r="120" spans="2:3" x14ac:dyDescent="0.2">
      <c r="B120" s="492">
        <v>0</v>
      </c>
      <c r="C120" s="483">
        <v>5</v>
      </c>
    </row>
    <row r="121" spans="2:3" x14ac:dyDescent="0.2">
      <c r="B121" s="490">
        <v>0.05</v>
      </c>
      <c r="C121" s="445">
        <v>4</v>
      </c>
    </row>
    <row r="122" spans="2:3" x14ac:dyDescent="0.2">
      <c r="B122" s="495">
        <v>7.4999999999999997E-2</v>
      </c>
      <c r="C122" s="445">
        <v>3</v>
      </c>
    </row>
    <row r="123" spans="2:3" x14ac:dyDescent="0.2">
      <c r="B123" s="490">
        <v>0.1</v>
      </c>
      <c r="C123" s="445">
        <v>2</v>
      </c>
    </row>
    <row r="124" spans="2:3" ht="17" thickBot="1" x14ac:dyDescent="0.25">
      <c r="B124" s="491">
        <v>0.15</v>
      </c>
      <c r="C124" s="447">
        <v>1</v>
      </c>
    </row>
    <row r="126" spans="2:3" x14ac:dyDescent="0.2">
      <c r="B126" s="282" t="s">
        <v>552</v>
      </c>
      <c r="C126" s="443"/>
    </row>
    <row r="127" spans="2:3" x14ac:dyDescent="0.2">
      <c r="B127" s="446" t="s">
        <v>529</v>
      </c>
      <c r="C127" s="447" t="s">
        <v>472</v>
      </c>
    </row>
    <row r="128" spans="2:3" x14ac:dyDescent="0.2">
      <c r="B128" s="492">
        <v>-0.05</v>
      </c>
      <c r="C128" s="483">
        <v>5</v>
      </c>
    </row>
    <row r="129" spans="2:6" x14ac:dyDescent="0.2">
      <c r="B129" s="490">
        <v>0.05</v>
      </c>
      <c r="C129" s="445">
        <v>4</v>
      </c>
    </row>
    <row r="130" spans="2:6" x14ac:dyDescent="0.2">
      <c r="B130" s="490">
        <v>0.1</v>
      </c>
      <c r="C130" s="445">
        <v>3</v>
      </c>
    </row>
    <row r="131" spans="2:6" x14ac:dyDescent="0.2">
      <c r="B131" s="490">
        <v>0.15</v>
      </c>
      <c r="C131" s="445">
        <v>2</v>
      </c>
    </row>
    <row r="132" spans="2:6" ht="17" thickBot="1" x14ac:dyDescent="0.25">
      <c r="B132" s="491">
        <v>0.2</v>
      </c>
      <c r="C132" s="447">
        <v>1</v>
      </c>
    </row>
    <row r="135" spans="2:6" x14ac:dyDescent="0.2">
      <c r="B135" s="282" t="s">
        <v>553</v>
      </c>
      <c r="C135" s="443"/>
      <c r="E135" s="117" t="s">
        <v>554</v>
      </c>
    </row>
    <row r="136" spans="2:6" x14ac:dyDescent="0.2">
      <c r="B136" s="446" t="s">
        <v>529</v>
      </c>
      <c r="C136" s="447" t="s">
        <v>472</v>
      </c>
    </row>
    <row r="137" spans="2:6" x14ac:dyDescent="0.2">
      <c r="B137" s="482">
        <v>0</v>
      </c>
      <c r="C137" s="483">
        <v>1</v>
      </c>
      <c r="E137" s="117">
        <v>0</v>
      </c>
      <c r="F137" s="117">
        <v>1</v>
      </c>
    </row>
    <row r="138" spans="2:6" x14ac:dyDescent="0.2">
      <c r="B138" s="493">
        <v>20000</v>
      </c>
      <c r="C138" s="445">
        <v>2</v>
      </c>
      <c r="E138" s="441">
        <v>5</v>
      </c>
      <c r="F138" s="117">
        <v>2</v>
      </c>
    </row>
    <row r="139" spans="2:6" x14ac:dyDescent="0.2">
      <c r="B139" s="493">
        <v>100000</v>
      </c>
      <c r="C139" s="445">
        <v>3</v>
      </c>
      <c r="E139" s="441">
        <v>10</v>
      </c>
      <c r="F139" s="117">
        <v>3</v>
      </c>
    </row>
    <row r="140" spans="2:6" x14ac:dyDescent="0.2">
      <c r="B140" s="493">
        <v>500000</v>
      </c>
      <c r="C140" s="445">
        <v>4</v>
      </c>
      <c r="E140" s="441">
        <v>20</v>
      </c>
      <c r="F140" s="117">
        <v>4</v>
      </c>
    </row>
    <row r="141" spans="2:6" ht="17" thickBot="1" x14ac:dyDescent="0.25">
      <c r="B141" s="494">
        <v>1000000</v>
      </c>
      <c r="C141" s="447">
        <v>5</v>
      </c>
      <c r="E141" s="441">
        <v>30</v>
      </c>
      <c r="F141" s="117">
        <v>5</v>
      </c>
    </row>
    <row r="144" spans="2:6" x14ac:dyDescent="0.2">
      <c r="B144" s="282" t="s">
        <v>555</v>
      </c>
      <c r="C144" s="443"/>
      <c r="E144" s="117" t="s">
        <v>556</v>
      </c>
    </row>
    <row r="145" spans="2:6" x14ac:dyDescent="0.2">
      <c r="B145" s="446" t="s">
        <v>529</v>
      </c>
      <c r="C145" s="447" t="s">
        <v>472</v>
      </c>
    </row>
    <row r="146" spans="2:6" x14ac:dyDescent="0.2">
      <c r="B146" s="482">
        <v>0</v>
      </c>
      <c r="C146" s="483">
        <v>1</v>
      </c>
      <c r="E146" s="117">
        <v>0</v>
      </c>
      <c r="F146" s="117">
        <v>1</v>
      </c>
    </row>
    <row r="147" spans="2:6" x14ac:dyDescent="0.2">
      <c r="B147" s="493">
        <v>1000</v>
      </c>
      <c r="C147" s="445">
        <v>2</v>
      </c>
      <c r="E147" s="290">
        <v>0.2</v>
      </c>
      <c r="F147" s="117">
        <v>2</v>
      </c>
    </row>
    <row r="148" spans="2:6" x14ac:dyDescent="0.2">
      <c r="B148" s="493">
        <v>5000</v>
      </c>
      <c r="C148" s="445">
        <v>3</v>
      </c>
      <c r="E148" s="290">
        <v>0.4</v>
      </c>
      <c r="F148" s="117">
        <v>3</v>
      </c>
    </row>
    <row r="149" spans="2:6" x14ac:dyDescent="0.2">
      <c r="B149" s="493">
        <v>10000</v>
      </c>
      <c r="C149" s="445">
        <v>4</v>
      </c>
      <c r="E149" s="290">
        <v>0.6</v>
      </c>
      <c r="F149" s="117">
        <v>4</v>
      </c>
    </row>
    <row r="150" spans="2:6" ht="17" thickBot="1" x14ac:dyDescent="0.25">
      <c r="B150" s="494">
        <v>20000</v>
      </c>
      <c r="C150" s="447">
        <v>5</v>
      </c>
      <c r="E150" s="290">
        <v>0.8</v>
      </c>
      <c r="F150" s="117">
        <v>5</v>
      </c>
    </row>
    <row r="153" spans="2:6" x14ac:dyDescent="0.2">
      <c r="B153" s="282" t="s">
        <v>557</v>
      </c>
      <c r="C153" s="443"/>
    </row>
    <row r="154" spans="2:6" x14ac:dyDescent="0.2">
      <c r="B154" s="446" t="s">
        <v>529</v>
      </c>
      <c r="C154" s="447" t="s">
        <v>472</v>
      </c>
    </row>
    <row r="155" spans="2:6" x14ac:dyDescent="0.2">
      <c r="B155" s="482" t="s">
        <v>558</v>
      </c>
      <c r="C155" s="483">
        <v>1</v>
      </c>
    </row>
    <row r="156" spans="2:6" x14ac:dyDescent="0.2">
      <c r="B156" s="444" t="s">
        <v>559</v>
      </c>
      <c r="C156" s="445">
        <v>2</v>
      </c>
    </row>
    <row r="157" spans="2:6" x14ac:dyDescent="0.2">
      <c r="B157" s="444" t="s">
        <v>560</v>
      </c>
      <c r="C157" s="445">
        <v>3</v>
      </c>
    </row>
    <row r="158" spans="2:6" x14ac:dyDescent="0.2">
      <c r="B158" s="444" t="s">
        <v>561</v>
      </c>
      <c r="C158" s="445">
        <v>4</v>
      </c>
    </row>
    <row r="159" spans="2:6" x14ac:dyDescent="0.2">
      <c r="B159" s="444" t="s">
        <v>562</v>
      </c>
      <c r="C159" s="445">
        <v>5</v>
      </c>
    </row>
    <row r="160" spans="2:6" ht="17" thickBot="1" x14ac:dyDescent="0.25">
      <c r="B160" s="446" t="s">
        <v>563</v>
      </c>
      <c r="C160" s="447"/>
    </row>
    <row r="162" spans="2:7" x14ac:dyDescent="0.2">
      <c r="B162" s="282" t="s">
        <v>564</v>
      </c>
      <c r="C162" s="443"/>
    </row>
    <row r="163" spans="2:7" x14ac:dyDescent="0.2">
      <c r="B163" s="446" t="s">
        <v>529</v>
      </c>
      <c r="C163" s="447" t="s">
        <v>472</v>
      </c>
    </row>
    <row r="164" spans="2:7" x14ac:dyDescent="0.2">
      <c r="B164" s="482" t="s">
        <v>1044</v>
      </c>
      <c r="C164" s="483">
        <v>1</v>
      </c>
    </row>
    <row r="165" spans="2:7" x14ac:dyDescent="0.2">
      <c r="B165" s="444" t="s">
        <v>1045</v>
      </c>
      <c r="C165" s="445">
        <v>2</v>
      </c>
    </row>
    <row r="166" spans="2:7" x14ac:dyDescent="0.2">
      <c r="B166" s="444" t="s">
        <v>1046</v>
      </c>
      <c r="C166" s="445">
        <v>3</v>
      </c>
    </row>
    <row r="167" spans="2:7" ht="17" thickBot="1" x14ac:dyDescent="0.25">
      <c r="B167" s="446" t="s">
        <v>1047</v>
      </c>
      <c r="C167" s="447">
        <v>5</v>
      </c>
    </row>
    <row r="169" spans="2:7" ht="17" thickBot="1" x14ac:dyDescent="0.25"/>
    <row r="170" spans="2:7" x14ac:dyDescent="0.2">
      <c r="B170" s="482" t="s">
        <v>466</v>
      </c>
      <c r="C170" s="483">
        <v>5</v>
      </c>
      <c r="F170" s="117" t="s">
        <v>466</v>
      </c>
      <c r="G170" s="117">
        <v>5</v>
      </c>
    </row>
    <row r="171" spans="2:7" x14ac:dyDescent="0.2">
      <c r="B171" s="444" t="s">
        <v>568</v>
      </c>
      <c r="C171" s="445">
        <v>3</v>
      </c>
      <c r="F171" s="117" t="s">
        <v>21</v>
      </c>
      <c r="G171" s="117">
        <v>4</v>
      </c>
    </row>
    <row r="172" spans="2:7" ht="17" thickBot="1" x14ac:dyDescent="0.25">
      <c r="B172" s="446" t="s">
        <v>470</v>
      </c>
      <c r="C172" s="447">
        <v>1</v>
      </c>
      <c r="F172" s="117" t="s">
        <v>568</v>
      </c>
      <c r="G172" s="117">
        <v>3</v>
      </c>
    </row>
    <row r="173" spans="2:7" x14ac:dyDescent="0.2">
      <c r="F173" s="117" t="s">
        <v>569</v>
      </c>
      <c r="G173" s="117">
        <v>2</v>
      </c>
    </row>
    <row r="174" spans="2:7" x14ac:dyDescent="0.2">
      <c r="F174" s="117" t="s">
        <v>470</v>
      </c>
      <c r="G174" s="117">
        <v>1</v>
      </c>
    </row>
    <row r="175" spans="2:7" x14ac:dyDescent="0.2">
      <c r="B175" s="282" t="s">
        <v>570</v>
      </c>
      <c r="C175" s="443"/>
    </row>
    <row r="176" spans="2:7" x14ac:dyDescent="0.2">
      <c r="B176" s="446" t="s">
        <v>529</v>
      </c>
      <c r="C176" s="447" t="s">
        <v>472</v>
      </c>
    </row>
    <row r="177" spans="2:3" x14ac:dyDescent="0.2">
      <c r="B177" s="482">
        <v>0</v>
      </c>
      <c r="C177" s="483">
        <v>1</v>
      </c>
    </row>
    <row r="178" spans="2:3" x14ac:dyDescent="0.2">
      <c r="B178" s="493">
        <v>5</v>
      </c>
      <c r="C178" s="445">
        <v>2</v>
      </c>
    </row>
    <row r="179" spans="2:3" x14ac:dyDescent="0.2">
      <c r="B179" s="493">
        <v>50</v>
      </c>
      <c r="C179" s="445">
        <v>3</v>
      </c>
    </row>
    <row r="180" spans="2:3" x14ac:dyDescent="0.2">
      <c r="B180" s="493">
        <v>100</v>
      </c>
      <c r="C180" s="445">
        <v>4</v>
      </c>
    </row>
    <row r="181" spans="2:3" ht="17" thickBot="1" x14ac:dyDescent="0.25">
      <c r="B181" s="494">
        <v>300</v>
      </c>
      <c r="C181" s="447">
        <v>5</v>
      </c>
    </row>
    <row r="184" spans="2:3" x14ac:dyDescent="0.2">
      <c r="B184" s="282" t="s">
        <v>571</v>
      </c>
      <c r="C184" s="443"/>
    </row>
    <row r="185" spans="2:3" x14ac:dyDescent="0.2">
      <c r="B185" s="446" t="s">
        <v>529</v>
      </c>
      <c r="C185" s="447" t="s">
        <v>472</v>
      </c>
    </row>
    <row r="186" spans="2:3" x14ac:dyDescent="0.2">
      <c r="B186" s="482">
        <v>0</v>
      </c>
      <c r="C186" s="483">
        <v>1</v>
      </c>
    </row>
    <row r="187" spans="2:3" x14ac:dyDescent="0.2">
      <c r="B187" s="444">
        <v>5000</v>
      </c>
      <c r="C187" s="445">
        <v>3</v>
      </c>
    </row>
    <row r="188" spans="2:3" ht="17" thickBot="1" x14ac:dyDescent="0.25">
      <c r="B188" s="446">
        <v>10000</v>
      </c>
      <c r="C188" s="447">
        <v>5</v>
      </c>
    </row>
    <row r="191" spans="2:3" x14ac:dyDescent="0.2">
      <c r="B191" s="282" t="s">
        <v>572</v>
      </c>
      <c r="C191" s="443"/>
    </row>
    <row r="192" spans="2:3" x14ac:dyDescent="0.2">
      <c r="B192" s="446" t="s">
        <v>529</v>
      </c>
      <c r="C192" s="447" t="s">
        <v>472</v>
      </c>
    </row>
    <row r="193" spans="2:3" x14ac:dyDescent="0.2">
      <c r="B193" s="482">
        <v>0</v>
      </c>
      <c r="C193" s="483">
        <v>1</v>
      </c>
    </row>
    <row r="194" spans="2:3" x14ac:dyDescent="0.2">
      <c r="B194" s="444">
        <v>30</v>
      </c>
      <c r="C194" s="445">
        <v>3</v>
      </c>
    </row>
    <row r="195" spans="2:3" ht="17" thickBot="1" x14ac:dyDescent="0.25">
      <c r="B195" s="446">
        <v>60</v>
      </c>
      <c r="C195" s="447">
        <v>5</v>
      </c>
    </row>
    <row r="198" spans="2:3" x14ac:dyDescent="0.2">
      <c r="B198" s="282" t="s">
        <v>573</v>
      </c>
      <c r="C198" s="443"/>
    </row>
    <row r="199" spans="2:3" x14ac:dyDescent="0.2">
      <c r="B199" s="446" t="s">
        <v>529</v>
      </c>
      <c r="C199" s="447" t="s">
        <v>472</v>
      </c>
    </row>
    <row r="200" spans="2:3" x14ac:dyDescent="0.2">
      <c r="B200" s="482">
        <v>0</v>
      </c>
      <c r="C200" s="483">
        <v>1</v>
      </c>
    </row>
    <row r="201" spans="2:3" x14ac:dyDescent="0.2">
      <c r="B201" s="444">
        <v>100</v>
      </c>
      <c r="C201" s="445">
        <v>2</v>
      </c>
    </row>
    <row r="202" spans="2:3" x14ac:dyDescent="0.2">
      <c r="B202" s="444">
        <v>500</v>
      </c>
      <c r="C202" s="445">
        <v>4</v>
      </c>
    </row>
    <row r="203" spans="2:3" ht="17" thickBot="1" x14ac:dyDescent="0.25">
      <c r="B203" s="446">
        <v>1000</v>
      </c>
      <c r="C203" s="447">
        <v>5</v>
      </c>
    </row>
    <row r="206" spans="2:3" x14ac:dyDescent="0.2">
      <c r="B206" s="282" t="s">
        <v>574</v>
      </c>
      <c r="C206" s="443"/>
    </row>
    <row r="207" spans="2:3" x14ac:dyDescent="0.2">
      <c r="B207" s="446" t="s">
        <v>529</v>
      </c>
      <c r="C207" s="447" t="s">
        <v>472</v>
      </c>
    </row>
    <row r="208" spans="2:3" x14ac:dyDescent="0.2">
      <c r="B208" s="482" t="s">
        <v>1036</v>
      </c>
      <c r="C208" s="483">
        <v>1</v>
      </c>
    </row>
    <row r="209" spans="2:3" x14ac:dyDescent="0.2">
      <c r="B209" s="444" t="s">
        <v>1037</v>
      </c>
      <c r="C209" s="445">
        <v>2</v>
      </c>
    </row>
    <row r="210" spans="2:3" x14ac:dyDescent="0.2">
      <c r="B210" s="444" t="s">
        <v>1038</v>
      </c>
      <c r="C210" s="445">
        <v>3</v>
      </c>
    </row>
    <row r="211" spans="2:3" x14ac:dyDescent="0.2">
      <c r="B211" s="444" t="s">
        <v>1039</v>
      </c>
      <c r="C211" s="445">
        <v>4</v>
      </c>
    </row>
    <row r="212" spans="2:3" ht="17" thickBot="1" x14ac:dyDescent="0.25">
      <c r="B212" s="446" t="s">
        <v>1035</v>
      </c>
      <c r="C212" s="447">
        <v>5</v>
      </c>
    </row>
    <row r="214" spans="2:3" x14ac:dyDescent="0.2">
      <c r="B214" s="282" t="s">
        <v>579</v>
      </c>
      <c r="C214" s="443"/>
    </row>
    <row r="215" spans="2:3" x14ac:dyDescent="0.2">
      <c r="B215" s="446" t="s">
        <v>529</v>
      </c>
      <c r="C215" s="447" t="s">
        <v>472</v>
      </c>
    </row>
    <row r="216" spans="2:3" x14ac:dyDescent="0.2">
      <c r="B216" s="492">
        <v>0</v>
      </c>
      <c r="C216" s="483">
        <v>1</v>
      </c>
    </row>
    <row r="217" spans="2:3" x14ac:dyDescent="0.2">
      <c r="B217" s="490">
        <v>0.2</v>
      </c>
      <c r="C217" s="445">
        <v>2</v>
      </c>
    </row>
    <row r="218" spans="2:3" x14ac:dyDescent="0.2">
      <c r="B218" s="490">
        <v>0.3</v>
      </c>
      <c r="C218" s="445">
        <v>3</v>
      </c>
    </row>
    <row r="219" spans="2:3" x14ac:dyDescent="0.2">
      <c r="B219" s="490">
        <v>0.5</v>
      </c>
      <c r="C219" s="445">
        <v>4</v>
      </c>
    </row>
    <row r="220" spans="2:3" ht="17" thickBot="1" x14ac:dyDescent="0.25">
      <c r="B220" s="491">
        <v>0.75</v>
      </c>
      <c r="C220" s="447">
        <v>5</v>
      </c>
    </row>
    <row r="225" spans="2:2" ht="17" thickBot="1" x14ac:dyDescent="0.25"/>
    <row r="226" spans="2:2" x14ac:dyDescent="0.2">
      <c r="B226" s="487" t="s">
        <v>864</v>
      </c>
    </row>
    <row r="227" spans="2:2" ht="17" thickBot="1" x14ac:dyDescent="0.25">
      <c r="B227" s="536" t="s">
        <v>863</v>
      </c>
    </row>
  </sheetData>
  <sheetProtection password="8558" sheet="1" objects="1" scenarios="1"/>
  <mergeCells count="2">
    <mergeCell ref="C4:E6"/>
    <mergeCell ref="A2:I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7" tint="0.39997558519241921"/>
  </sheetPr>
  <dimension ref="A1:XFD114"/>
  <sheetViews>
    <sheetView showGridLines="0" zoomScale="70" zoomScaleNormal="70" zoomScalePageLayoutView="70" workbookViewId="0">
      <pane xSplit="1" ySplit="5" topLeftCell="B20" activePane="bottomRight" state="frozen"/>
      <selection pane="topRight" activeCell="B1" sqref="B1"/>
      <selection pane="bottomLeft" activeCell="A2" sqref="A2"/>
      <selection pane="bottomRight" activeCell="A56" sqref="A56:XFD56"/>
    </sheetView>
  </sheetViews>
  <sheetFormatPr baseColWidth="10" defaultColWidth="8.5" defaultRowHeight="13" x14ac:dyDescent="0.15"/>
  <cols>
    <col min="1" max="1" width="52.83203125" style="11" customWidth="1"/>
    <col min="2" max="2" width="14.33203125" style="11" customWidth="1"/>
    <col min="3" max="3" width="10.83203125" style="11" customWidth="1"/>
    <col min="4" max="4" width="11.33203125" style="11" customWidth="1"/>
    <col min="5" max="5" width="11.6640625" style="11" customWidth="1"/>
    <col min="6" max="6" width="16.5" style="11" customWidth="1"/>
    <col min="7" max="7" width="10.83203125" style="11" customWidth="1"/>
    <col min="8" max="8" width="14.5" style="11" customWidth="1"/>
    <col min="9" max="9" width="12.1640625" style="11" customWidth="1"/>
    <col min="10" max="10" width="8.5" style="11"/>
    <col min="11" max="11" width="9.5" style="11" customWidth="1"/>
    <col min="12" max="12" width="15.1640625" style="11" customWidth="1"/>
    <col min="13" max="13" width="18.1640625" style="11" customWidth="1"/>
    <col min="14" max="14" width="17.1640625" style="11" customWidth="1"/>
    <col min="15" max="16384" width="8.5" style="11"/>
  </cols>
  <sheetData>
    <row r="1" spans="1:15" hidden="1" x14ac:dyDescent="0.15"/>
    <row r="2" spans="1:15" hidden="1" x14ac:dyDescent="0.15"/>
    <row r="3" spans="1:15" hidden="1" x14ac:dyDescent="0.15"/>
    <row r="4" spans="1:15" s="333" customFormat="1" ht="26" hidden="1" x14ac:dyDescent="0.15">
      <c r="B4" s="698" t="s">
        <v>482</v>
      </c>
      <c r="C4" s="698"/>
      <c r="D4" s="698"/>
      <c r="E4" s="698"/>
      <c r="F4" s="698"/>
      <c r="G4" s="698" t="s">
        <v>483</v>
      </c>
      <c r="H4" s="698"/>
      <c r="I4" s="334" t="s">
        <v>1032</v>
      </c>
      <c r="J4" s="698" t="s">
        <v>1030</v>
      </c>
      <c r="K4" s="698"/>
      <c r="L4" s="698" t="s">
        <v>486</v>
      </c>
      <c r="M4" s="698"/>
      <c r="N4" s="698"/>
    </row>
    <row r="5" spans="1:15" ht="65" x14ac:dyDescent="0.15">
      <c r="A5" s="72"/>
      <c r="B5" s="335" t="s">
        <v>487</v>
      </c>
      <c r="C5" s="77" t="s">
        <v>488</v>
      </c>
      <c r="D5" s="77" t="s">
        <v>489</v>
      </c>
      <c r="E5" s="77" t="s">
        <v>511</v>
      </c>
      <c r="F5" s="77" t="s">
        <v>1034</v>
      </c>
      <c r="G5" s="77" t="s">
        <v>492</v>
      </c>
      <c r="H5" s="77" t="s">
        <v>493</v>
      </c>
      <c r="I5" s="77" t="s">
        <v>515</v>
      </c>
      <c r="J5" s="77" t="s">
        <v>494</v>
      </c>
      <c r="K5" s="77" t="s">
        <v>1033</v>
      </c>
      <c r="L5" s="77" t="s">
        <v>517</v>
      </c>
      <c r="M5" s="77" t="s">
        <v>518</v>
      </c>
      <c r="N5" s="77" t="s">
        <v>498</v>
      </c>
    </row>
    <row r="6" spans="1:15" hidden="1" x14ac:dyDescent="0.15">
      <c r="A6" s="72"/>
      <c r="B6" s="72"/>
      <c r="C6" s="77"/>
      <c r="D6" s="77"/>
      <c r="E6" s="77"/>
      <c r="F6" s="78"/>
      <c r="G6" s="77"/>
      <c r="H6" s="77"/>
      <c r="I6" s="77"/>
      <c r="J6" s="77"/>
      <c r="K6" s="77"/>
      <c r="L6" s="77"/>
      <c r="M6" s="77"/>
      <c r="N6" s="77"/>
    </row>
    <row r="7" spans="1:15" hidden="1" x14ac:dyDescent="0.15">
      <c r="C7" s="77"/>
      <c r="D7" s="77"/>
      <c r="E7" s="77"/>
      <c r="F7" s="78"/>
      <c r="G7" s="77"/>
      <c r="H7" s="77"/>
      <c r="I7" s="77"/>
      <c r="J7" s="77"/>
      <c r="K7" s="77"/>
      <c r="L7" s="77"/>
      <c r="M7" s="77"/>
      <c r="N7" s="77"/>
    </row>
    <row r="8" spans="1:15" hidden="1" x14ac:dyDescent="0.15">
      <c r="A8" s="72"/>
      <c r="B8" s="72"/>
      <c r="C8" s="336"/>
      <c r="D8" s="336"/>
      <c r="E8" s="336"/>
      <c r="F8" s="336"/>
      <c r="G8" s="336"/>
      <c r="H8" s="336"/>
      <c r="I8" s="336"/>
      <c r="J8" s="336"/>
      <c r="K8" s="336"/>
      <c r="L8" s="336"/>
      <c r="M8" s="336"/>
      <c r="N8" s="336"/>
    </row>
    <row r="9" spans="1:15" x14ac:dyDescent="0.15">
      <c r="A9" s="76" t="s">
        <v>581</v>
      </c>
      <c r="B9" s="76"/>
      <c r="C9" s="336"/>
      <c r="D9" s="336"/>
      <c r="E9" s="336"/>
      <c r="F9" s="336"/>
      <c r="G9" s="336"/>
      <c r="H9" s="336"/>
      <c r="I9" s="336"/>
      <c r="J9" s="336"/>
      <c r="K9" s="336"/>
      <c r="L9" s="336"/>
      <c r="M9" s="336"/>
      <c r="N9" s="336"/>
    </row>
    <row r="10" spans="1:15" s="92" customFormat="1" x14ac:dyDescent="0.15">
      <c r="A10" s="79" t="str">
        <f>'DIRI WORKBOOK'!B12</f>
        <v>Financial Robustness Score</v>
      </c>
      <c r="B10" s="79"/>
      <c r="C10" s="566"/>
      <c r="D10" s="79"/>
      <c r="E10" s="79"/>
      <c r="F10" s="79"/>
      <c r="G10" s="79"/>
      <c r="H10" s="79"/>
      <c r="I10" s="79"/>
      <c r="J10" s="566"/>
      <c r="K10" s="79"/>
      <c r="L10" s="79"/>
      <c r="M10" s="79"/>
      <c r="N10" s="79"/>
      <c r="O10" s="567"/>
    </row>
    <row r="11" spans="1:15" x14ac:dyDescent="0.15">
      <c r="A11" s="72" t="str">
        <f>'DIRI WORKBOOK'!B14</f>
        <v>Ease of Doing Business Index (Rank over 185 countries)</v>
      </c>
      <c r="B11" s="338">
        <v>0.25</v>
      </c>
      <c r="C11" s="338">
        <v>0.25</v>
      </c>
      <c r="D11" s="338">
        <v>0.25</v>
      </c>
      <c r="E11" s="338">
        <v>0.25</v>
      </c>
      <c r="F11" s="338">
        <v>0.15</v>
      </c>
      <c r="G11" s="338">
        <v>0.3</v>
      </c>
      <c r="H11" s="338">
        <v>0.3</v>
      </c>
      <c r="I11" s="338">
        <v>0.3</v>
      </c>
      <c r="J11" s="338">
        <v>0.1</v>
      </c>
      <c r="K11" s="338">
        <v>0.3</v>
      </c>
      <c r="L11" s="338">
        <v>0.25</v>
      </c>
      <c r="M11" s="338">
        <v>0.25</v>
      </c>
      <c r="N11" s="338">
        <v>0.3</v>
      </c>
    </row>
    <row r="12" spans="1:15" x14ac:dyDescent="0.15">
      <c r="A12" s="72" t="str">
        <f>'DIRI WORKBOOK'!B15</f>
        <v>WEF Global Competitiveness Index (rank out of 137 countries)</v>
      </c>
      <c r="B12" s="338">
        <v>0.18</v>
      </c>
      <c r="C12" s="338">
        <v>0.15</v>
      </c>
      <c r="D12" s="338">
        <v>0.15</v>
      </c>
      <c r="E12" s="338">
        <v>0.15</v>
      </c>
      <c r="F12" s="338">
        <v>0.15</v>
      </c>
      <c r="G12" s="338">
        <v>0.2</v>
      </c>
      <c r="H12" s="338">
        <v>0.2</v>
      </c>
      <c r="I12" s="338">
        <v>0.25</v>
      </c>
      <c r="J12" s="338">
        <v>0.15</v>
      </c>
      <c r="K12" s="338">
        <v>0.3</v>
      </c>
      <c r="L12" s="338">
        <v>0.2</v>
      </c>
      <c r="M12" s="338">
        <v>0.25</v>
      </c>
      <c r="N12" s="338">
        <v>0.2</v>
      </c>
    </row>
    <row r="13" spans="1:15" x14ac:dyDescent="0.15">
      <c r="A13" s="72" t="str">
        <f>'DIRI WORKBOOK'!B16</f>
        <v>Country risk rating (out of 100)</v>
      </c>
      <c r="B13" s="338">
        <v>0.4</v>
      </c>
      <c r="C13" s="338">
        <v>0.4</v>
      </c>
      <c r="D13" s="338">
        <v>0.4</v>
      </c>
      <c r="E13" s="338">
        <v>0.4</v>
      </c>
      <c r="F13" s="338">
        <v>0.4</v>
      </c>
      <c r="G13" s="338">
        <v>0.25</v>
      </c>
      <c r="H13" s="338">
        <v>0.25</v>
      </c>
      <c r="I13" s="338">
        <v>0.25</v>
      </c>
      <c r="J13" s="338">
        <v>0.15</v>
      </c>
      <c r="K13" s="338">
        <v>0.15</v>
      </c>
      <c r="L13" s="338">
        <v>0.25</v>
      </c>
      <c r="M13" s="338">
        <v>0.2</v>
      </c>
      <c r="N13" s="338">
        <v>0.25</v>
      </c>
    </row>
    <row r="14" spans="1:15" x14ac:dyDescent="0.15">
      <c r="A14" s="72" t="str">
        <f>'DIRI WORKBOOK'!B17</f>
        <v>Government debt level, % GDP</v>
      </c>
      <c r="B14" s="338">
        <v>0.02</v>
      </c>
      <c r="C14" s="338">
        <v>0.05</v>
      </c>
      <c r="D14" s="338">
        <v>0.05</v>
      </c>
      <c r="E14" s="338">
        <v>0.05</v>
      </c>
      <c r="F14" s="338">
        <v>0.15</v>
      </c>
      <c r="G14" s="338">
        <v>0.05</v>
      </c>
      <c r="H14" s="338">
        <v>0.05</v>
      </c>
      <c r="I14" s="338">
        <v>0</v>
      </c>
      <c r="J14" s="338">
        <v>0.05</v>
      </c>
      <c r="K14" s="338">
        <v>0.05</v>
      </c>
      <c r="L14" s="338">
        <v>0.05</v>
      </c>
      <c r="M14" s="338">
        <v>0.05</v>
      </c>
      <c r="N14" s="338">
        <v>0.05</v>
      </c>
    </row>
    <row r="15" spans="1:15" x14ac:dyDescent="0.15">
      <c r="A15" s="72" t="str">
        <f>'DIRI WORKBOOK'!B18</f>
        <v>Financial Development Index 2014</v>
      </c>
      <c r="B15" s="338">
        <v>0.15</v>
      </c>
      <c r="C15" s="338">
        <v>0.05</v>
      </c>
      <c r="D15" s="338">
        <v>0.05</v>
      </c>
      <c r="E15" s="338">
        <v>0.05</v>
      </c>
      <c r="F15" s="338">
        <v>0.05</v>
      </c>
      <c r="G15" s="338">
        <v>0.05</v>
      </c>
      <c r="H15" s="338">
        <v>0.05</v>
      </c>
      <c r="I15" s="338">
        <v>0.05</v>
      </c>
      <c r="J15" s="338">
        <v>0.2</v>
      </c>
      <c r="K15" s="338">
        <v>0.1</v>
      </c>
      <c r="L15" s="338">
        <v>0.05</v>
      </c>
      <c r="M15" s="338">
        <v>0.05</v>
      </c>
      <c r="N15" s="338">
        <v>0.05</v>
      </c>
    </row>
    <row r="16" spans="1:15" x14ac:dyDescent="0.15">
      <c r="A16" s="72" t="str">
        <f>'DIRI WORKBOOK'!B19</f>
        <v>Banking stability - Z statistic 2016</v>
      </c>
      <c r="B16" s="338">
        <v>0</v>
      </c>
      <c r="C16" s="338">
        <v>0.05</v>
      </c>
      <c r="D16" s="338">
        <v>0.05</v>
      </c>
      <c r="E16" s="338">
        <v>0.05</v>
      </c>
      <c r="F16" s="338">
        <v>0.05</v>
      </c>
      <c r="G16" s="338">
        <v>0.05</v>
      </c>
      <c r="H16" s="338">
        <v>0.05</v>
      </c>
      <c r="I16" s="338">
        <v>0.05</v>
      </c>
      <c r="J16" s="338">
        <v>0.15</v>
      </c>
      <c r="K16" s="338">
        <v>0.05</v>
      </c>
      <c r="L16" s="338">
        <v>0.1</v>
      </c>
      <c r="M16" s="338">
        <v>0.1</v>
      </c>
      <c r="N16" s="338">
        <v>0.05</v>
      </c>
    </row>
    <row r="17" spans="1:16384" x14ac:dyDescent="0.15">
      <c r="A17" s="72" t="str">
        <f>'DIRI WORKBOOK'!B20</f>
        <v>Banking stability - Ratio NPL</v>
      </c>
      <c r="B17" s="338">
        <v>0</v>
      </c>
      <c r="C17" s="338">
        <v>0.05</v>
      </c>
      <c r="D17" s="338">
        <v>0.05</v>
      </c>
      <c r="E17" s="338">
        <v>0.05</v>
      </c>
      <c r="F17" s="338">
        <v>0.05</v>
      </c>
      <c r="G17" s="338">
        <v>0.1</v>
      </c>
      <c r="H17" s="338">
        <v>0.1</v>
      </c>
      <c r="I17" s="338">
        <v>0.1</v>
      </c>
      <c r="J17" s="338">
        <v>0.2</v>
      </c>
      <c r="K17" s="338">
        <v>0.05</v>
      </c>
      <c r="L17" s="338">
        <v>0.1</v>
      </c>
      <c r="M17" s="338">
        <v>0.1</v>
      </c>
      <c r="N17" s="338">
        <v>0.1</v>
      </c>
    </row>
    <row r="18" spans="1:16384" s="94" customFormat="1" x14ac:dyDescent="0.15">
      <c r="A18" s="93"/>
      <c r="B18" s="339">
        <f t="shared" ref="B18:N18" si="0">SUM(B11:B17)</f>
        <v>1</v>
      </c>
      <c r="C18" s="339">
        <f t="shared" si="0"/>
        <v>1.0000000000000002</v>
      </c>
      <c r="D18" s="339">
        <f t="shared" si="0"/>
        <v>1.0000000000000002</v>
      </c>
      <c r="E18" s="339">
        <f t="shared" si="0"/>
        <v>1.0000000000000002</v>
      </c>
      <c r="F18" s="339">
        <f t="shared" si="0"/>
        <v>1</v>
      </c>
      <c r="G18" s="339">
        <f t="shared" si="0"/>
        <v>1.0000000000000002</v>
      </c>
      <c r="H18" s="339">
        <f t="shared" si="0"/>
        <v>1.0000000000000002</v>
      </c>
      <c r="I18" s="339">
        <f t="shared" si="0"/>
        <v>1.0000000000000002</v>
      </c>
      <c r="J18" s="339">
        <f t="shared" si="0"/>
        <v>1</v>
      </c>
      <c r="K18" s="339">
        <f t="shared" si="0"/>
        <v>1</v>
      </c>
      <c r="L18" s="339">
        <f t="shared" si="0"/>
        <v>1</v>
      </c>
      <c r="M18" s="339">
        <f t="shared" si="0"/>
        <v>1</v>
      </c>
      <c r="N18" s="339">
        <f t="shared" si="0"/>
        <v>1.0000000000000002</v>
      </c>
    </row>
    <row r="19" spans="1:16384" s="92" customFormat="1" x14ac:dyDescent="0.15">
      <c r="A19" s="79" t="str">
        <f>'DIRI WORKBOOK'!B21</f>
        <v>Financial Track Record Score</v>
      </c>
      <c r="B19" s="79"/>
      <c r="C19" s="566"/>
      <c r="D19" s="79"/>
      <c r="E19" s="79"/>
      <c r="F19" s="79"/>
      <c r="G19" s="79"/>
      <c r="H19" s="79"/>
      <c r="I19" s="79"/>
      <c r="J19" s="566"/>
      <c r="K19" s="79"/>
      <c r="L19" s="79"/>
      <c r="M19" s="79"/>
      <c r="N19" s="79"/>
      <c r="O19" s="567"/>
      <c r="P19" s="79"/>
      <c r="Q19" s="79"/>
      <c r="R19" s="566"/>
      <c r="S19" s="79"/>
      <c r="T19" s="79"/>
      <c r="U19" s="79"/>
      <c r="V19" s="79"/>
      <c r="W19" s="79"/>
      <c r="X19" s="79"/>
      <c r="Y19" s="566"/>
      <c r="Z19" s="79"/>
      <c r="AA19" s="79"/>
      <c r="AB19" s="79"/>
      <c r="AC19" s="79"/>
      <c r="AD19" s="567"/>
      <c r="AE19" s="79"/>
      <c r="AF19" s="79"/>
      <c r="AG19" s="566"/>
      <c r="AH19" s="79"/>
      <c r="AI19" s="79"/>
      <c r="AJ19" s="79"/>
      <c r="AK19" s="79"/>
      <c r="AL19" s="79"/>
      <c r="AM19" s="79"/>
      <c r="AN19" s="566"/>
      <c r="AO19" s="79"/>
      <c r="AP19" s="79"/>
      <c r="AQ19" s="79"/>
      <c r="AR19" s="79"/>
      <c r="AS19" s="567"/>
      <c r="AT19" s="79"/>
      <c r="AU19" s="79"/>
      <c r="AV19" s="566"/>
      <c r="AW19" s="79"/>
      <c r="AX19" s="79"/>
      <c r="AY19" s="79"/>
      <c r="AZ19" s="79"/>
      <c r="BA19" s="79"/>
      <c r="BB19" s="79"/>
      <c r="BC19" s="566"/>
      <c r="BD19" s="79"/>
      <c r="BE19" s="79"/>
      <c r="BF19" s="79"/>
      <c r="BG19" s="79"/>
      <c r="BH19" s="567"/>
      <c r="BI19" s="79"/>
      <c r="BJ19" s="79"/>
      <c r="BK19" s="566"/>
      <c r="BL19" s="79"/>
      <c r="BM19" s="79"/>
      <c r="BN19" s="79"/>
      <c r="BO19" s="79"/>
      <c r="BP19" s="79"/>
      <c r="BQ19" s="79"/>
      <c r="BR19" s="566"/>
      <c r="BS19" s="79"/>
      <c r="BT19" s="79"/>
      <c r="BU19" s="79"/>
      <c r="BV19" s="79"/>
      <c r="BW19" s="567"/>
      <c r="BX19" s="79"/>
      <c r="BY19" s="79"/>
      <c r="BZ19" s="566"/>
      <c r="CA19" s="79"/>
      <c r="CB19" s="79"/>
      <c r="CC19" s="79"/>
      <c r="CD19" s="79"/>
      <c r="CE19" s="79"/>
      <c r="CF19" s="79"/>
      <c r="CG19" s="566"/>
      <c r="CH19" s="79"/>
      <c r="CI19" s="79"/>
      <c r="CJ19" s="79"/>
      <c r="CK19" s="79"/>
      <c r="CL19" s="567"/>
      <c r="CM19" s="79"/>
      <c r="CN19" s="79"/>
      <c r="CO19" s="566"/>
      <c r="CP19" s="79"/>
      <c r="CQ19" s="79"/>
      <c r="CR19" s="79"/>
      <c r="CS19" s="79"/>
      <c r="CT19" s="79"/>
      <c r="CU19" s="79"/>
      <c r="CV19" s="566"/>
      <c r="CW19" s="79"/>
      <c r="CX19" s="79"/>
      <c r="CY19" s="79"/>
      <c r="CZ19" s="79"/>
      <c r="DA19" s="567"/>
      <c r="DB19" s="79"/>
      <c r="DC19" s="79"/>
      <c r="DD19" s="566"/>
      <c r="DE19" s="79"/>
      <c r="DF19" s="79"/>
      <c r="DG19" s="79"/>
      <c r="DH19" s="79"/>
      <c r="DI19" s="79"/>
      <c r="DJ19" s="79"/>
      <c r="DK19" s="566"/>
      <c r="DL19" s="79"/>
      <c r="DM19" s="79"/>
      <c r="DN19" s="79"/>
      <c r="DO19" s="79"/>
      <c r="DP19" s="567"/>
      <c r="DQ19" s="79"/>
      <c r="DR19" s="79"/>
      <c r="DS19" s="566"/>
      <c r="DT19" s="79"/>
      <c r="DU19" s="79"/>
      <c r="DV19" s="79"/>
      <c r="DW19" s="79"/>
      <c r="DX19" s="79"/>
      <c r="DY19" s="79"/>
      <c r="DZ19" s="566"/>
      <c r="EA19" s="79"/>
      <c r="EB19" s="79"/>
      <c r="EC19" s="79"/>
      <c r="ED19" s="79"/>
      <c r="EE19" s="567"/>
      <c r="EF19" s="79"/>
      <c r="EG19" s="79"/>
      <c r="EH19" s="566"/>
      <c r="EI19" s="79"/>
      <c r="EJ19" s="79"/>
      <c r="EK19" s="79"/>
      <c r="EL19" s="79"/>
      <c r="EM19" s="79"/>
      <c r="EN19" s="79"/>
      <c r="EO19" s="566"/>
      <c r="EP19" s="79"/>
      <c r="EQ19" s="79"/>
      <c r="ER19" s="79"/>
      <c r="ES19" s="79"/>
      <c r="ET19" s="567"/>
      <c r="EU19" s="79"/>
      <c r="EV19" s="79"/>
      <c r="EW19" s="566"/>
      <c r="EX19" s="79"/>
      <c r="EY19" s="79"/>
      <c r="EZ19" s="79"/>
      <c r="FA19" s="79"/>
      <c r="FB19" s="79"/>
      <c r="FC19" s="79"/>
      <c r="FD19" s="566"/>
      <c r="FE19" s="79"/>
      <c r="FF19" s="79"/>
      <c r="FG19" s="79"/>
      <c r="FH19" s="79"/>
      <c r="FI19" s="567"/>
      <c r="FJ19" s="79"/>
      <c r="FK19" s="79"/>
      <c r="FL19" s="566"/>
      <c r="FM19" s="79"/>
      <c r="FN19" s="79"/>
      <c r="FO19" s="79"/>
      <c r="FP19" s="79"/>
      <c r="FQ19" s="79"/>
      <c r="FR19" s="79"/>
      <c r="FS19" s="566"/>
      <c r="FT19" s="79"/>
      <c r="FU19" s="79"/>
      <c r="FV19" s="79"/>
      <c r="FW19" s="79"/>
      <c r="FX19" s="567"/>
      <c r="FY19" s="79"/>
      <c r="FZ19" s="79"/>
      <c r="GA19" s="566"/>
      <c r="GB19" s="79"/>
      <c r="GC19" s="79"/>
      <c r="GD19" s="79"/>
      <c r="GE19" s="79"/>
      <c r="GF19" s="79"/>
      <c r="GG19" s="79"/>
      <c r="GH19" s="566"/>
      <c r="GI19" s="79"/>
      <c r="GJ19" s="79"/>
      <c r="GK19" s="79"/>
      <c r="GL19" s="79"/>
      <c r="GM19" s="567"/>
      <c r="GN19" s="79"/>
      <c r="GO19" s="79"/>
      <c r="GP19" s="566"/>
      <c r="GQ19" s="79"/>
      <c r="GR19" s="79"/>
      <c r="GS19" s="79"/>
      <c r="GT19" s="79"/>
      <c r="GU19" s="79"/>
      <c r="GV19" s="79"/>
      <c r="GW19" s="566"/>
      <c r="GX19" s="79"/>
      <c r="GY19" s="79"/>
      <c r="GZ19" s="79"/>
      <c r="HA19" s="79"/>
      <c r="HB19" s="567"/>
      <c r="HC19" s="79"/>
      <c r="HD19" s="79"/>
      <c r="HE19" s="566"/>
      <c r="HF19" s="79"/>
      <c r="HG19" s="79"/>
      <c r="HH19" s="79"/>
      <c r="HI19" s="79"/>
      <c r="HJ19" s="79"/>
      <c r="HK19" s="79"/>
      <c r="HL19" s="566"/>
      <c r="HM19" s="79"/>
      <c r="HN19" s="79"/>
      <c r="HO19" s="79"/>
      <c r="HP19" s="79"/>
      <c r="HQ19" s="567"/>
      <c r="HR19" s="79"/>
      <c r="HS19" s="79"/>
      <c r="HT19" s="566"/>
      <c r="HU19" s="79"/>
      <c r="HV19" s="79"/>
      <c r="HW19" s="79"/>
      <c r="HX19" s="79"/>
      <c r="HY19" s="79"/>
      <c r="HZ19" s="79"/>
      <c r="IA19" s="566"/>
      <c r="IB19" s="79"/>
      <c r="IC19" s="79"/>
      <c r="ID19" s="79"/>
      <c r="IE19" s="79"/>
      <c r="IF19" s="567"/>
      <c r="IG19" s="79"/>
      <c r="IH19" s="79"/>
      <c r="II19" s="566"/>
      <c r="IJ19" s="79"/>
      <c r="IK19" s="79"/>
      <c r="IL19" s="79"/>
      <c r="IM19" s="79"/>
      <c r="IN19" s="79"/>
      <c r="IO19" s="79"/>
      <c r="IP19" s="566"/>
      <c r="IQ19" s="79"/>
      <c r="IR19" s="79"/>
      <c r="IS19" s="79"/>
      <c r="IT19" s="79"/>
      <c r="IU19" s="567"/>
      <c r="IV19" s="79"/>
      <c r="IW19" s="79"/>
      <c r="IX19" s="566"/>
      <c r="IY19" s="79"/>
      <c r="IZ19" s="79"/>
      <c r="JA19" s="79"/>
      <c r="JB19" s="79"/>
      <c r="JC19" s="79"/>
      <c r="JD19" s="79"/>
      <c r="JE19" s="566"/>
      <c r="JF19" s="79"/>
      <c r="JG19" s="79"/>
      <c r="JH19" s="79"/>
      <c r="JI19" s="79"/>
      <c r="JJ19" s="567"/>
      <c r="JK19" s="79"/>
      <c r="JL19" s="79"/>
      <c r="JM19" s="566"/>
      <c r="JN19" s="79"/>
      <c r="JO19" s="79"/>
      <c r="JP19" s="79"/>
      <c r="JQ19" s="79"/>
      <c r="JR19" s="79"/>
      <c r="JS19" s="79"/>
      <c r="JT19" s="566"/>
      <c r="JU19" s="79"/>
      <c r="JV19" s="79"/>
      <c r="JW19" s="79"/>
      <c r="JX19" s="79"/>
      <c r="JY19" s="567"/>
      <c r="JZ19" s="79"/>
      <c r="KA19" s="79"/>
      <c r="KB19" s="566"/>
      <c r="KC19" s="79"/>
      <c r="KD19" s="79"/>
      <c r="KE19" s="79"/>
      <c r="KF19" s="79"/>
      <c r="KG19" s="79"/>
      <c r="KH19" s="79"/>
      <c r="KI19" s="566"/>
      <c r="KJ19" s="79"/>
      <c r="KK19" s="79"/>
      <c r="KL19" s="79"/>
      <c r="KM19" s="79"/>
      <c r="KN19" s="567"/>
      <c r="KO19" s="79"/>
      <c r="KP19" s="79"/>
      <c r="KQ19" s="566"/>
      <c r="KR19" s="79"/>
      <c r="KS19" s="79"/>
      <c r="KT19" s="79"/>
      <c r="KU19" s="79"/>
      <c r="KV19" s="79"/>
      <c r="KW19" s="79"/>
      <c r="KX19" s="566"/>
      <c r="KY19" s="79"/>
      <c r="KZ19" s="79"/>
      <c r="LA19" s="79"/>
      <c r="LB19" s="79"/>
      <c r="LC19" s="567"/>
      <c r="LD19" s="79"/>
      <c r="LE19" s="79"/>
      <c r="LF19" s="566"/>
      <c r="LG19" s="79"/>
      <c r="LH19" s="79"/>
      <c r="LI19" s="79"/>
      <c r="LJ19" s="79"/>
      <c r="LK19" s="79"/>
      <c r="LL19" s="79"/>
      <c r="LM19" s="566"/>
      <c r="LN19" s="79"/>
      <c r="LO19" s="79"/>
      <c r="LP19" s="79"/>
      <c r="LQ19" s="79"/>
      <c r="LR19" s="567"/>
      <c r="LS19" s="79"/>
      <c r="LT19" s="79"/>
      <c r="LU19" s="566"/>
      <c r="LV19" s="79"/>
      <c r="LW19" s="79"/>
      <c r="LX19" s="79"/>
      <c r="LY19" s="79"/>
      <c r="LZ19" s="79"/>
      <c r="MA19" s="79"/>
      <c r="MB19" s="566"/>
      <c r="MC19" s="79"/>
      <c r="MD19" s="79"/>
      <c r="ME19" s="79"/>
      <c r="MF19" s="79"/>
      <c r="MG19" s="567"/>
      <c r="MH19" s="79"/>
      <c r="MI19" s="79"/>
      <c r="MJ19" s="566"/>
      <c r="MK19" s="79"/>
      <c r="ML19" s="79"/>
      <c r="MM19" s="79"/>
      <c r="MN19" s="79"/>
      <c r="MO19" s="79"/>
      <c r="MP19" s="79"/>
      <c r="MQ19" s="566"/>
      <c r="MR19" s="79"/>
      <c r="MS19" s="79"/>
      <c r="MT19" s="79"/>
      <c r="MU19" s="79"/>
      <c r="MV19" s="567"/>
      <c r="MW19" s="79"/>
      <c r="MX19" s="79"/>
      <c r="MY19" s="566"/>
      <c r="MZ19" s="79"/>
      <c r="NA19" s="79"/>
      <c r="NB19" s="79"/>
      <c r="NC19" s="79"/>
      <c r="ND19" s="79"/>
      <c r="NE19" s="79"/>
      <c r="NF19" s="566"/>
      <c r="NG19" s="79"/>
      <c r="NH19" s="79"/>
      <c r="NI19" s="79"/>
      <c r="NJ19" s="79"/>
      <c r="NK19" s="567"/>
      <c r="NL19" s="79"/>
      <c r="NM19" s="79"/>
      <c r="NN19" s="566"/>
      <c r="NO19" s="79"/>
      <c r="NP19" s="79"/>
      <c r="NQ19" s="79"/>
      <c r="NR19" s="79"/>
      <c r="NS19" s="79"/>
      <c r="NT19" s="79"/>
      <c r="NU19" s="566"/>
      <c r="NV19" s="79"/>
      <c r="NW19" s="79"/>
      <c r="NX19" s="79"/>
      <c r="NY19" s="79"/>
      <c r="NZ19" s="567"/>
      <c r="OA19" s="79"/>
      <c r="OB19" s="79"/>
      <c r="OC19" s="566"/>
      <c r="OD19" s="79"/>
      <c r="OE19" s="79"/>
      <c r="OF19" s="79"/>
      <c r="OG19" s="79"/>
      <c r="OH19" s="79"/>
      <c r="OI19" s="79"/>
      <c r="OJ19" s="566"/>
      <c r="OK19" s="79"/>
      <c r="OL19" s="79"/>
      <c r="OM19" s="79"/>
      <c r="ON19" s="79"/>
      <c r="OO19" s="567"/>
      <c r="OP19" s="79"/>
      <c r="OQ19" s="79"/>
      <c r="OR19" s="566"/>
      <c r="OS19" s="79"/>
      <c r="OT19" s="79"/>
      <c r="OU19" s="79"/>
      <c r="OV19" s="79"/>
      <c r="OW19" s="79"/>
      <c r="OX19" s="79"/>
      <c r="OY19" s="566"/>
      <c r="OZ19" s="79"/>
      <c r="PA19" s="79"/>
      <c r="PB19" s="79"/>
      <c r="PC19" s="79"/>
      <c r="PD19" s="567"/>
      <c r="PE19" s="79"/>
      <c r="PF19" s="79"/>
      <c r="PG19" s="566"/>
      <c r="PH19" s="79"/>
      <c r="PI19" s="79"/>
      <c r="PJ19" s="79"/>
      <c r="PK19" s="79"/>
      <c r="PL19" s="79"/>
      <c r="PM19" s="79"/>
      <c r="PN19" s="566"/>
      <c r="PO19" s="79"/>
      <c r="PP19" s="79"/>
      <c r="PQ19" s="79"/>
      <c r="PR19" s="79"/>
      <c r="PS19" s="567"/>
      <c r="PT19" s="79"/>
      <c r="PU19" s="79"/>
      <c r="PV19" s="566"/>
      <c r="PW19" s="79"/>
      <c r="PX19" s="79"/>
      <c r="PY19" s="79"/>
      <c r="PZ19" s="79"/>
      <c r="QA19" s="79"/>
      <c r="QB19" s="79"/>
      <c r="QC19" s="566"/>
      <c r="QD19" s="79"/>
      <c r="QE19" s="79"/>
      <c r="QF19" s="79"/>
      <c r="QG19" s="79"/>
      <c r="QH19" s="567"/>
      <c r="QI19" s="79"/>
      <c r="QJ19" s="79"/>
      <c r="QK19" s="566"/>
      <c r="QL19" s="79"/>
      <c r="QM19" s="79"/>
      <c r="QN19" s="79"/>
      <c r="QO19" s="79"/>
      <c r="QP19" s="79"/>
      <c r="QQ19" s="79"/>
      <c r="QR19" s="566"/>
      <c r="QS19" s="79"/>
      <c r="QT19" s="79"/>
      <c r="QU19" s="79"/>
      <c r="QV19" s="79"/>
      <c r="QW19" s="567"/>
      <c r="QX19" s="79"/>
      <c r="QY19" s="79"/>
      <c r="QZ19" s="566"/>
      <c r="RA19" s="79"/>
      <c r="RB19" s="79"/>
      <c r="RC19" s="79"/>
      <c r="RD19" s="79"/>
      <c r="RE19" s="79"/>
      <c r="RF19" s="79"/>
      <c r="RG19" s="566"/>
      <c r="RH19" s="79"/>
      <c r="RI19" s="79"/>
      <c r="RJ19" s="79"/>
      <c r="RK19" s="79"/>
      <c r="RL19" s="567"/>
      <c r="RM19" s="79"/>
      <c r="RN19" s="79"/>
      <c r="RO19" s="566"/>
      <c r="RP19" s="79"/>
      <c r="RQ19" s="79"/>
      <c r="RR19" s="79"/>
      <c r="RS19" s="79"/>
      <c r="RT19" s="79"/>
      <c r="RU19" s="79"/>
      <c r="RV19" s="566"/>
      <c r="RW19" s="79"/>
      <c r="RX19" s="79"/>
      <c r="RY19" s="79"/>
      <c r="RZ19" s="79"/>
      <c r="SA19" s="567"/>
      <c r="SB19" s="79"/>
      <c r="SC19" s="79"/>
      <c r="SD19" s="566"/>
      <c r="SE19" s="79"/>
      <c r="SF19" s="79"/>
      <c r="SG19" s="79"/>
      <c r="SH19" s="79"/>
      <c r="SI19" s="79"/>
      <c r="SJ19" s="79"/>
      <c r="SK19" s="566"/>
      <c r="SL19" s="79"/>
      <c r="SM19" s="79"/>
      <c r="SN19" s="79"/>
      <c r="SO19" s="79"/>
      <c r="SP19" s="567"/>
      <c r="SQ19" s="79"/>
      <c r="SR19" s="79"/>
      <c r="SS19" s="566"/>
      <c r="ST19" s="79"/>
      <c r="SU19" s="79"/>
      <c r="SV19" s="79"/>
      <c r="SW19" s="79"/>
      <c r="SX19" s="79"/>
      <c r="SY19" s="79"/>
      <c r="SZ19" s="566"/>
      <c r="TA19" s="79"/>
      <c r="TB19" s="79"/>
      <c r="TC19" s="79"/>
      <c r="TD19" s="79"/>
      <c r="TE19" s="567"/>
      <c r="TF19" s="79"/>
      <c r="TG19" s="79"/>
      <c r="TH19" s="566"/>
      <c r="TI19" s="79"/>
      <c r="TJ19" s="79"/>
      <c r="TK19" s="79"/>
      <c r="TL19" s="79"/>
      <c r="TM19" s="79"/>
      <c r="TN19" s="79"/>
      <c r="TO19" s="566"/>
      <c r="TP19" s="79"/>
      <c r="TQ19" s="79"/>
      <c r="TR19" s="79"/>
      <c r="TS19" s="79"/>
      <c r="TT19" s="567"/>
      <c r="TU19" s="79"/>
      <c r="TV19" s="79"/>
      <c r="TW19" s="566"/>
      <c r="TX19" s="79"/>
      <c r="TY19" s="79"/>
      <c r="TZ19" s="79"/>
      <c r="UA19" s="79"/>
      <c r="UB19" s="79"/>
      <c r="UC19" s="79"/>
      <c r="UD19" s="566"/>
      <c r="UE19" s="79"/>
      <c r="UF19" s="79"/>
      <c r="UG19" s="79"/>
      <c r="UH19" s="79"/>
      <c r="UI19" s="567"/>
      <c r="UJ19" s="79"/>
      <c r="UK19" s="79"/>
      <c r="UL19" s="566"/>
      <c r="UM19" s="79"/>
      <c r="UN19" s="79"/>
      <c r="UO19" s="79"/>
      <c r="UP19" s="79"/>
      <c r="UQ19" s="79"/>
      <c r="UR19" s="79"/>
      <c r="US19" s="566"/>
      <c r="UT19" s="79"/>
      <c r="UU19" s="79"/>
      <c r="UV19" s="79"/>
      <c r="UW19" s="79"/>
      <c r="UX19" s="567"/>
      <c r="UY19" s="79"/>
      <c r="UZ19" s="79"/>
      <c r="VA19" s="566"/>
      <c r="VB19" s="79"/>
      <c r="VC19" s="79"/>
      <c r="VD19" s="79"/>
      <c r="VE19" s="79"/>
      <c r="VF19" s="79"/>
      <c r="VG19" s="79"/>
      <c r="VH19" s="566"/>
      <c r="VI19" s="79"/>
      <c r="VJ19" s="79"/>
      <c r="VK19" s="79"/>
      <c r="VL19" s="79"/>
      <c r="VM19" s="567"/>
      <c r="VN19" s="79"/>
      <c r="VO19" s="79"/>
      <c r="VP19" s="566"/>
      <c r="VQ19" s="79"/>
      <c r="VR19" s="79"/>
      <c r="VS19" s="79"/>
      <c r="VT19" s="79"/>
      <c r="VU19" s="79"/>
      <c r="VV19" s="79"/>
      <c r="VW19" s="566"/>
      <c r="VX19" s="79"/>
      <c r="VY19" s="79"/>
      <c r="VZ19" s="79"/>
      <c r="WA19" s="79"/>
      <c r="WB19" s="567"/>
      <c r="WC19" s="79"/>
      <c r="WD19" s="79"/>
      <c r="WE19" s="566"/>
      <c r="WF19" s="79"/>
      <c r="WG19" s="79"/>
      <c r="WH19" s="79"/>
      <c r="WI19" s="79"/>
      <c r="WJ19" s="79"/>
      <c r="WK19" s="79"/>
      <c r="WL19" s="566"/>
      <c r="WM19" s="79"/>
      <c r="WN19" s="79"/>
      <c r="WO19" s="79"/>
      <c r="WP19" s="79"/>
      <c r="WQ19" s="567"/>
      <c r="WR19" s="79"/>
      <c r="WS19" s="79"/>
      <c r="WT19" s="566"/>
      <c r="WU19" s="79"/>
      <c r="WV19" s="79"/>
      <c r="WW19" s="79"/>
      <c r="WX19" s="79"/>
      <c r="WY19" s="79"/>
      <c r="WZ19" s="79"/>
      <c r="XA19" s="566"/>
      <c r="XB19" s="79"/>
      <c r="XC19" s="79"/>
      <c r="XD19" s="79"/>
      <c r="XE19" s="79"/>
      <c r="XF19" s="567"/>
      <c r="XG19" s="79"/>
      <c r="XH19" s="79"/>
      <c r="XI19" s="566"/>
      <c r="XJ19" s="79"/>
      <c r="XK19" s="79"/>
      <c r="XL19" s="79"/>
      <c r="XM19" s="79"/>
      <c r="XN19" s="79"/>
      <c r="XO19" s="79"/>
      <c r="XP19" s="566"/>
      <c r="XQ19" s="79"/>
      <c r="XR19" s="79"/>
      <c r="XS19" s="79"/>
      <c r="XT19" s="79"/>
      <c r="XU19" s="567"/>
      <c r="XV19" s="79"/>
      <c r="XW19" s="79"/>
      <c r="XX19" s="566"/>
      <c r="XY19" s="79"/>
      <c r="XZ19" s="79"/>
      <c r="YA19" s="79"/>
      <c r="YB19" s="79"/>
      <c r="YC19" s="79"/>
      <c r="YD19" s="79"/>
      <c r="YE19" s="566"/>
      <c r="YF19" s="79"/>
      <c r="YG19" s="79"/>
      <c r="YH19" s="79"/>
      <c r="YI19" s="79"/>
      <c r="YJ19" s="567"/>
      <c r="YK19" s="79"/>
      <c r="YL19" s="79"/>
      <c r="YM19" s="566"/>
      <c r="YN19" s="79"/>
      <c r="YO19" s="79"/>
      <c r="YP19" s="79"/>
      <c r="YQ19" s="79"/>
      <c r="YR19" s="79"/>
      <c r="YS19" s="79"/>
      <c r="YT19" s="566"/>
      <c r="YU19" s="79"/>
      <c r="YV19" s="79"/>
      <c r="YW19" s="79"/>
      <c r="YX19" s="79"/>
      <c r="YY19" s="567"/>
      <c r="YZ19" s="79"/>
      <c r="ZA19" s="79"/>
      <c r="ZB19" s="566"/>
      <c r="ZC19" s="79"/>
      <c r="ZD19" s="79"/>
      <c r="ZE19" s="79"/>
      <c r="ZF19" s="79"/>
      <c r="ZG19" s="79"/>
      <c r="ZH19" s="79"/>
      <c r="ZI19" s="566"/>
      <c r="ZJ19" s="79"/>
      <c r="ZK19" s="79"/>
      <c r="ZL19" s="79"/>
      <c r="ZM19" s="79"/>
      <c r="ZN19" s="567"/>
      <c r="ZO19" s="79"/>
      <c r="ZP19" s="79"/>
      <c r="ZQ19" s="566"/>
      <c r="ZR19" s="79"/>
      <c r="ZS19" s="79"/>
      <c r="ZT19" s="79"/>
      <c r="ZU19" s="79"/>
      <c r="ZV19" s="79"/>
      <c r="ZW19" s="79"/>
      <c r="ZX19" s="566"/>
      <c r="ZY19" s="79"/>
      <c r="ZZ19" s="79"/>
      <c r="AAA19" s="79"/>
      <c r="AAB19" s="79"/>
      <c r="AAC19" s="567"/>
      <c r="AAD19" s="79"/>
      <c r="AAE19" s="79"/>
      <c r="AAF19" s="566"/>
      <c r="AAG19" s="79"/>
      <c r="AAH19" s="79"/>
      <c r="AAI19" s="79"/>
      <c r="AAJ19" s="79"/>
      <c r="AAK19" s="79"/>
      <c r="AAL19" s="79"/>
      <c r="AAM19" s="566"/>
      <c r="AAN19" s="79"/>
      <c r="AAO19" s="79"/>
      <c r="AAP19" s="79"/>
      <c r="AAQ19" s="79"/>
      <c r="AAR19" s="567"/>
      <c r="AAS19" s="79"/>
      <c r="AAT19" s="79"/>
      <c r="AAU19" s="566"/>
      <c r="AAV19" s="79"/>
      <c r="AAW19" s="79"/>
      <c r="AAX19" s="79"/>
      <c r="AAY19" s="79"/>
      <c r="AAZ19" s="79"/>
      <c r="ABA19" s="79"/>
      <c r="ABB19" s="566"/>
      <c r="ABC19" s="79"/>
      <c r="ABD19" s="79"/>
      <c r="ABE19" s="79"/>
      <c r="ABF19" s="79"/>
      <c r="ABG19" s="567"/>
      <c r="ABH19" s="79"/>
      <c r="ABI19" s="79"/>
      <c r="ABJ19" s="566"/>
      <c r="ABK19" s="79"/>
      <c r="ABL19" s="79"/>
      <c r="ABM19" s="79"/>
      <c r="ABN19" s="79"/>
      <c r="ABO19" s="79"/>
      <c r="ABP19" s="79"/>
      <c r="ABQ19" s="566"/>
      <c r="ABR19" s="79"/>
      <c r="ABS19" s="79"/>
      <c r="ABT19" s="79"/>
      <c r="ABU19" s="79"/>
      <c r="ABV19" s="567"/>
      <c r="ABW19" s="79"/>
      <c r="ABX19" s="79"/>
      <c r="ABY19" s="566"/>
      <c r="ABZ19" s="79"/>
      <c r="ACA19" s="79"/>
      <c r="ACB19" s="79"/>
      <c r="ACC19" s="79"/>
      <c r="ACD19" s="79"/>
      <c r="ACE19" s="79"/>
      <c r="ACF19" s="566"/>
      <c r="ACG19" s="79"/>
      <c r="ACH19" s="79"/>
      <c r="ACI19" s="79"/>
      <c r="ACJ19" s="79"/>
      <c r="ACK19" s="567"/>
      <c r="ACL19" s="79"/>
      <c r="ACM19" s="79"/>
      <c r="ACN19" s="566"/>
      <c r="ACO19" s="79"/>
      <c r="ACP19" s="79"/>
      <c r="ACQ19" s="79"/>
      <c r="ACR19" s="79"/>
      <c r="ACS19" s="79"/>
      <c r="ACT19" s="79"/>
      <c r="ACU19" s="566"/>
      <c r="ACV19" s="79"/>
      <c r="ACW19" s="79"/>
      <c r="ACX19" s="79"/>
      <c r="ACY19" s="79"/>
      <c r="ACZ19" s="567"/>
      <c r="ADA19" s="79"/>
      <c r="ADB19" s="79"/>
      <c r="ADC19" s="566"/>
      <c r="ADD19" s="79"/>
      <c r="ADE19" s="79"/>
      <c r="ADF19" s="79"/>
      <c r="ADG19" s="79"/>
      <c r="ADH19" s="79"/>
      <c r="ADI19" s="79"/>
      <c r="ADJ19" s="566"/>
      <c r="ADK19" s="79"/>
      <c r="ADL19" s="79"/>
      <c r="ADM19" s="79"/>
      <c r="ADN19" s="79"/>
      <c r="ADO19" s="567"/>
      <c r="ADP19" s="79"/>
      <c r="ADQ19" s="79"/>
      <c r="ADR19" s="566"/>
      <c r="ADS19" s="79"/>
      <c r="ADT19" s="79"/>
      <c r="ADU19" s="79"/>
      <c r="ADV19" s="79"/>
      <c r="ADW19" s="79"/>
      <c r="ADX19" s="79"/>
      <c r="ADY19" s="566"/>
      <c r="ADZ19" s="79"/>
      <c r="AEA19" s="79"/>
      <c r="AEB19" s="79"/>
      <c r="AEC19" s="79"/>
      <c r="AED19" s="567"/>
      <c r="AEE19" s="79"/>
      <c r="AEF19" s="79"/>
      <c r="AEG19" s="566"/>
      <c r="AEH19" s="79"/>
      <c r="AEI19" s="79"/>
      <c r="AEJ19" s="79"/>
      <c r="AEK19" s="79"/>
      <c r="AEL19" s="79"/>
      <c r="AEM19" s="79"/>
      <c r="AEN19" s="566"/>
      <c r="AEO19" s="79"/>
      <c r="AEP19" s="79"/>
      <c r="AEQ19" s="79"/>
      <c r="AER19" s="79"/>
      <c r="AES19" s="567"/>
      <c r="AET19" s="79"/>
      <c r="AEU19" s="79"/>
      <c r="AEV19" s="566"/>
      <c r="AEW19" s="79"/>
      <c r="AEX19" s="79"/>
      <c r="AEY19" s="79"/>
      <c r="AEZ19" s="79"/>
      <c r="AFA19" s="79"/>
      <c r="AFB19" s="79"/>
      <c r="AFC19" s="566"/>
      <c r="AFD19" s="79"/>
      <c r="AFE19" s="79"/>
      <c r="AFF19" s="79"/>
      <c r="AFG19" s="79"/>
      <c r="AFH19" s="567"/>
      <c r="AFI19" s="79"/>
      <c r="AFJ19" s="79"/>
      <c r="AFK19" s="566"/>
      <c r="AFL19" s="79"/>
      <c r="AFM19" s="79"/>
      <c r="AFN19" s="79"/>
      <c r="AFO19" s="79"/>
      <c r="AFP19" s="79"/>
      <c r="AFQ19" s="79"/>
      <c r="AFR19" s="566"/>
      <c r="AFS19" s="79"/>
      <c r="AFT19" s="79"/>
      <c r="AFU19" s="79"/>
      <c r="AFV19" s="79"/>
      <c r="AFW19" s="567"/>
      <c r="AFX19" s="79"/>
      <c r="AFY19" s="79"/>
      <c r="AFZ19" s="566"/>
      <c r="AGA19" s="79"/>
      <c r="AGB19" s="79"/>
      <c r="AGC19" s="79"/>
      <c r="AGD19" s="79"/>
      <c r="AGE19" s="79"/>
      <c r="AGF19" s="79"/>
      <c r="AGG19" s="566"/>
      <c r="AGH19" s="79"/>
      <c r="AGI19" s="79"/>
      <c r="AGJ19" s="79"/>
      <c r="AGK19" s="79"/>
      <c r="AGL19" s="567"/>
      <c r="AGM19" s="79"/>
      <c r="AGN19" s="79"/>
      <c r="AGO19" s="566"/>
      <c r="AGP19" s="79"/>
      <c r="AGQ19" s="79"/>
      <c r="AGR19" s="79"/>
      <c r="AGS19" s="79"/>
      <c r="AGT19" s="79"/>
      <c r="AGU19" s="79"/>
      <c r="AGV19" s="566"/>
      <c r="AGW19" s="79"/>
      <c r="AGX19" s="79"/>
      <c r="AGY19" s="79"/>
      <c r="AGZ19" s="79"/>
      <c r="AHA19" s="567"/>
      <c r="AHB19" s="79"/>
      <c r="AHC19" s="79"/>
      <c r="AHD19" s="566"/>
      <c r="AHE19" s="79"/>
      <c r="AHF19" s="79"/>
      <c r="AHG19" s="79"/>
      <c r="AHH19" s="79"/>
      <c r="AHI19" s="79"/>
      <c r="AHJ19" s="79"/>
      <c r="AHK19" s="566"/>
      <c r="AHL19" s="79"/>
      <c r="AHM19" s="79"/>
      <c r="AHN19" s="79"/>
      <c r="AHO19" s="79"/>
      <c r="AHP19" s="567"/>
      <c r="AHQ19" s="79"/>
      <c r="AHR19" s="79"/>
      <c r="AHS19" s="566"/>
      <c r="AHT19" s="79"/>
      <c r="AHU19" s="79"/>
      <c r="AHV19" s="79"/>
      <c r="AHW19" s="79"/>
      <c r="AHX19" s="79"/>
      <c r="AHY19" s="79"/>
      <c r="AHZ19" s="566"/>
      <c r="AIA19" s="79"/>
      <c r="AIB19" s="79"/>
      <c r="AIC19" s="79"/>
      <c r="AID19" s="79"/>
      <c r="AIE19" s="567"/>
      <c r="AIF19" s="79"/>
      <c r="AIG19" s="79"/>
      <c r="AIH19" s="566"/>
      <c r="AII19" s="79"/>
      <c r="AIJ19" s="79"/>
      <c r="AIK19" s="79"/>
      <c r="AIL19" s="79"/>
      <c r="AIM19" s="79"/>
      <c r="AIN19" s="79"/>
      <c r="AIO19" s="566"/>
      <c r="AIP19" s="79"/>
      <c r="AIQ19" s="79"/>
      <c r="AIR19" s="79"/>
      <c r="AIS19" s="79"/>
      <c r="AIT19" s="567"/>
      <c r="AIU19" s="79"/>
      <c r="AIV19" s="79"/>
      <c r="AIW19" s="566"/>
      <c r="AIX19" s="79"/>
      <c r="AIY19" s="79"/>
      <c r="AIZ19" s="79"/>
      <c r="AJA19" s="79"/>
      <c r="AJB19" s="79"/>
      <c r="AJC19" s="79"/>
      <c r="AJD19" s="566"/>
      <c r="AJE19" s="79"/>
      <c r="AJF19" s="79"/>
      <c r="AJG19" s="79"/>
      <c r="AJH19" s="79"/>
      <c r="AJI19" s="567"/>
      <c r="AJJ19" s="79"/>
      <c r="AJK19" s="79"/>
      <c r="AJL19" s="566"/>
      <c r="AJM19" s="79"/>
      <c r="AJN19" s="79"/>
      <c r="AJO19" s="79"/>
      <c r="AJP19" s="79"/>
      <c r="AJQ19" s="79"/>
      <c r="AJR19" s="79"/>
      <c r="AJS19" s="566"/>
      <c r="AJT19" s="79"/>
      <c r="AJU19" s="79"/>
      <c r="AJV19" s="79"/>
      <c r="AJW19" s="79"/>
      <c r="AJX19" s="567"/>
      <c r="AJY19" s="79"/>
      <c r="AJZ19" s="79"/>
      <c r="AKA19" s="566"/>
      <c r="AKB19" s="79"/>
      <c r="AKC19" s="79"/>
      <c r="AKD19" s="79"/>
      <c r="AKE19" s="79"/>
      <c r="AKF19" s="79"/>
      <c r="AKG19" s="79"/>
      <c r="AKH19" s="566"/>
      <c r="AKI19" s="79"/>
      <c r="AKJ19" s="79"/>
      <c r="AKK19" s="79"/>
      <c r="AKL19" s="79"/>
      <c r="AKM19" s="567"/>
      <c r="AKN19" s="79"/>
      <c r="AKO19" s="79"/>
      <c r="AKP19" s="566"/>
      <c r="AKQ19" s="79"/>
      <c r="AKR19" s="79"/>
      <c r="AKS19" s="79"/>
      <c r="AKT19" s="79"/>
      <c r="AKU19" s="79"/>
      <c r="AKV19" s="79"/>
      <c r="AKW19" s="566"/>
      <c r="AKX19" s="79"/>
      <c r="AKY19" s="79"/>
      <c r="AKZ19" s="79"/>
      <c r="ALA19" s="79"/>
      <c r="ALB19" s="567"/>
      <c r="ALC19" s="79"/>
      <c r="ALD19" s="79"/>
      <c r="ALE19" s="566"/>
      <c r="ALF19" s="79"/>
      <c r="ALG19" s="79"/>
      <c r="ALH19" s="79"/>
      <c r="ALI19" s="79"/>
      <c r="ALJ19" s="79"/>
      <c r="ALK19" s="79"/>
      <c r="ALL19" s="566"/>
      <c r="ALM19" s="79"/>
      <c r="ALN19" s="79"/>
      <c r="ALO19" s="79"/>
      <c r="ALP19" s="79"/>
      <c r="ALQ19" s="567"/>
      <c r="ALR19" s="79"/>
      <c r="ALS19" s="79"/>
      <c r="ALT19" s="566"/>
      <c r="ALU19" s="79"/>
      <c r="ALV19" s="79"/>
      <c r="ALW19" s="79"/>
      <c r="ALX19" s="79"/>
      <c r="ALY19" s="79"/>
      <c r="ALZ19" s="79"/>
      <c r="AMA19" s="566"/>
      <c r="AMB19" s="79"/>
      <c r="AMC19" s="79"/>
      <c r="AMD19" s="79"/>
      <c r="AME19" s="79"/>
      <c r="AMF19" s="567"/>
      <c r="AMG19" s="79"/>
      <c r="AMH19" s="79"/>
      <c r="AMI19" s="566"/>
      <c r="AMJ19" s="79"/>
      <c r="AMK19" s="79"/>
      <c r="AML19" s="79"/>
      <c r="AMM19" s="79"/>
      <c r="AMN19" s="79"/>
      <c r="AMO19" s="79"/>
      <c r="AMP19" s="566"/>
      <c r="AMQ19" s="79"/>
      <c r="AMR19" s="79"/>
      <c r="AMS19" s="79"/>
      <c r="AMT19" s="79"/>
      <c r="AMU19" s="567"/>
      <c r="AMV19" s="79"/>
      <c r="AMW19" s="79"/>
      <c r="AMX19" s="566"/>
      <c r="AMY19" s="79"/>
      <c r="AMZ19" s="79"/>
      <c r="ANA19" s="79"/>
      <c r="ANB19" s="79"/>
      <c r="ANC19" s="79"/>
      <c r="AND19" s="79"/>
      <c r="ANE19" s="566"/>
      <c r="ANF19" s="79"/>
      <c r="ANG19" s="79"/>
      <c r="ANH19" s="79"/>
      <c r="ANI19" s="79"/>
      <c r="ANJ19" s="567"/>
      <c r="ANK19" s="79"/>
      <c r="ANL19" s="79"/>
      <c r="ANM19" s="566"/>
      <c r="ANN19" s="79"/>
      <c r="ANO19" s="79"/>
      <c r="ANP19" s="79"/>
      <c r="ANQ19" s="79"/>
      <c r="ANR19" s="79"/>
      <c r="ANS19" s="79"/>
      <c r="ANT19" s="566"/>
      <c r="ANU19" s="79"/>
      <c r="ANV19" s="79"/>
      <c r="ANW19" s="79"/>
      <c r="ANX19" s="79"/>
      <c r="ANY19" s="567"/>
      <c r="ANZ19" s="79"/>
      <c r="AOA19" s="79"/>
      <c r="AOB19" s="566"/>
      <c r="AOC19" s="79"/>
      <c r="AOD19" s="79"/>
      <c r="AOE19" s="79"/>
      <c r="AOF19" s="79"/>
      <c r="AOG19" s="79"/>
      <c r="AOH19" s="79"/>
      <c r="AOI19" s="566"/>
      <c r="AOJ19" s="79"/>
      <c r="AOK19" s="79"/>
      <c r="AOL19" s="79"/>
      <c r="AOM19" s="79"/>
      <c r="AON19" s="567"/>
      <c r="AOO19" s="79"/>
      <c r="AOP19" s="79"/>
      <c r="AOQ19" s="566"/>
      <c r="AOR19" s="79"/>
      <c r="AOS19" s="79"/>
      <c r="AOT19" s="79"/>
      <c r="AOU19" s="79"/>
      <c r="AOV19" s="79"/>
      <c r="AOW19" s="79"/>
      <c r="AOX19" s="566"/>
      <c r="AOY19" s="79"/>
      <c r="AOZ19" s="79"/>
      <c r="APA19" s="79"/>
      <c r="APB19" s="79"/>
      <c r="APC19" s="567"/>
      <c r="APD19" s="79"/>
      <c r="APE19" s="79"/>
      <c r="APF19" s="566"/>
      <c r="APG19" s="79"/>
      <c r="APH19" s="79"/>
      <c r="API19" s="79"/>
      <c r="APJ19" s="79"/>
      <c r="APK19" s="79"/>
      <c r="APL19" s="79"/>
      <c r="APM19" s="566"/>
      <c r="APN19" s="79"/>
      <c r="APO19" s="79"/>
      <c r="APP19" s="79"/>
      <c r="APQ19" s="79"/>
      <c r="APR19" s="567"/>
      <c r="APS19" s="79"/>
      <c r="APT19" s="79"/>
      <c r="APU19" s="566"/>
      <c r="APV19" s="79"/>
      <c r="APW19" s="79"/>
      <c r="APX19" s="79"/>
      <c r="APY19" s="79"/>
      <c r="APZ19" s="79"/>
      <c r="AQA19" s="79"/>
      <c r="AQB19" s="566"/>
      <c r="AQC19" s="79"/>
      <c r="AQD19" s="79"/>
      <c r="AQE19" s="79"/>
      <c r="AQF19" s="79"/>
      <c r="AQG19" s="567"/>
      <c r="AQH19" s="79"/>
      <c r="AQI19" s="79"/>
      <c r="AQJ19" s="566"/>
      <c r="AQK19" s="79"/>
      <c r="AQL19" s="79"/>
      <c r="AQM19" s="79"/>
      <c r="AQN19" s="79"/>
      <c r="AQO19" s="79"/>
      <c r="AQP19" s="79"/>
      <c r="AQQ19" s="566"/>
      <c r="AQR19" s="79"/>
      <c r="AQS19" s="79"/>
      <c r="AQT19" s="79"/>
      <c r="AQU19" s="79"/>
      <c r="AQV19" s="567"/>
      <c r="AQW19" s="79"/>
      <c r="AQX19" s="79"/>
      <c r="AQY19" s="566"/>
      <c r="AQZ19" s="79"/>
      <c r="ARA19" s="79"/>
      <c r="ARB19" s="79"/>
      <c r="ARC19" s="79"/>
      <c r="ARD19" s="79"/>
      <c r="ARE19" s="79"/>
      <c r="ARF19" s="566"/>
      <c r="ARG19" s="79"/>
      <c r="ARH19" s="79"/>
      <c r="ARI19" s="79"/>
      <c r="ARJ19" s="79"/>
      <c r="ARK19" s="567"/>
      <c r="ARL19" s="79"/>
      <c r="ARM19" s="79"/>
      <c r="ARN19" s="566"/>
      <c r="ARO19" s="79"/>
      <c r="ARP19" s="79"/>
      <c r="ARQ19" s="79"/>
      <c r="ARR19" s="79"/>
      <c r="ARS19" s="79"/>
      <c r="ART19" s="79"/>
      <c r="ARU19" s="566"/>
      <c r="ARV19" s="79"/>
      <c r="ARW19" s="79"/>
      <c r="ARX19" s="79"/>
      <c r="ARY19" s="79"/>
      <c r="ARZ19" s="567"/>
      <c r="ASA19" s="79"/>
      <c r="ASB19" s="79"/>
      <c r="ASC19" s="566"/>
      <c r="ASD19" s="79"/>
      <c r="ASE19" s="79"/>
      <c r="ASF19" s="79"/>
      <c r="ASG19" s="79"/>
      <c r="ASH19" s="79"/>
      <c r="ASI19" s="79"/>
      <c r="ASJ19" s="566"/>
      <c r="ASK19" s="79"/>
      <c r="ASL19" s="79"/>
      <c r="ASM19" s="79"/>
      <c r="ASN19" s="79"/>
      <c r="ASO19" s="567"/>
      <c r="ASP19" s="79"/>
      <c r="ASQ19" s="79"/>
      <c r="ASR19" s="566"/>
      <c r="ASS19" s="79"/>
      <c r="AST19" s="79"/>
      <c r="ASU19" s="79"/>
      <c r="ASV19" s="79"/>
      <c r="ASW19" s="79"/>
      <c r="ASX19" s="79"/>
      <c r="ASY19" s="566"/>
      <c r="ASZ19" s="79"/>
      <c r="ATA19" s="79"/>
      <c r="ATB19" s="79"/>
      <c r="ATC19" s="79"/>
      <c r="ATD19" s="567"/>
      <c r="ATE19" s="79"/>
      <c r="ATF19" s="79"/>
      <c r="ATG19" s="566"/>
      <c r="ATH19" s="79"/>
      <c r="ATI19" s="79"/>
      <c r="ATJ19" s="79"/>
      <c r="ATK19" s="79"/>
      <c r="ATL19" s="79"/>
      <c r="ATM19" s="79"/>
      <c r="ATN19" s="566"/>
      <c r="ATO19" s="79"/>
      <c r="ATP19" s="79"/>
      <c r="ATQ19" s="79"/>
      <c r="ATR19" s="79"/>
      <c r="ATS19" s="567"/>
      <c r="ATT19" s="79"/>
      <c r="ATU19" s="79"/>
      <c r="ATV19" s="566"/>
      <c r="ATW19" s="79"/>
      <c r="ATX19" s="79"/>
      <c r="ATY19" s="79"/>
      <c r="ATZ19" s="79"/>
      <c r="AUA19" s="79"/>
      <c r="AUB19" s="79"/>
      <c r="AUC19" s="566"/>
      <c r="AUD19" s="79"/>
      <c r="AUE19" s="79"/>
      <c r="AUF19" s="79"/>
      <c r="AUG19" s="79"/>
      <c r="AUH19" s="567"/>
      <c r="AUI19" s="79"/>
      <c r="AUJ19" s="79"/>
      <c r="AUK19" s="566"/>
      <c r="AUL19" s="79"/>
      <c r="AUM19" s="79"/>
      <c r="AUN19" s="79"/>
      <c r="AUO19" s="79"/>
      <c r="AUP19" s="79"/>
      <c r="AUQ19" s="79"/>
      <c r="AUR19" s="566"/>
      <c r="AUS19" s="79"/>
      <c r="AUT19" s="79"/>
      <c r="AUU19" s="79"/>
      <c r="AUV19" s="79"/>
      <c r="AUW19" s="567"/>
      <c r="AUX19" s="79"/>
      <c r="AUY19" s="79"/>
      <c r="AUZ19" s="566"/>
      <c r="AVA19" s="79"/>
      <c r="AVB19" s="79"/>
      <c r="AVC19" s="79"/>
      <c r="AVD19" s="79"/>
      <c r="AVE19" s="79"/>
      <c r="AVF19" s="79"/>
      <c r="AVG19" s="566"/>
      <c r="AVH19" s="79"/>
      <c r="AVI19" s="79"/>
      <c r="AVJ19" s="79"/>
      <c r="AVK19" s="79"/>
      <c r="AVL19" s="567"/>
      <c r="AVM19" s="79"/>
      <c r="AVN19" s="79"/>
      <c r="AVO19" s="566"/>
      <c r="AVP19" s="79"/>
      <c r="AVQ19" s="79"/>
      <c r="AVR19" s="79"/>
      <c r="AVS19" s="79"/>
      <c r="AVT19" s="79"/>
      <c r="AVU19" s="79"/>
      <c r="AVV19" s="566"/>
      <c r="AVW19" s="79"/>
      <c r="AVX19" s="79"/>
      <c r="AVY19" s="79"/>
      <c r="AVZ19" s="79"/>
      <c r="AWA19" s="567"/>
      <c r="AWB19" s="79"/>
      <c r="AWC19" s="79"/>
      <c r="AWD19" s="566"/>
      <c r="AWE19" s="79"/>
      <c r="AWF19" s="79"/>
      <c r="AWG19" s="79"/>
      <c r="AWH19" s="79"/>
      <c r="AWI19" s="79"/>
      <c r="AWJ19" s="79"/>
      <c r="AWK19" s="566"/>
      <c r="AWL19" s="79"/>
      <c r="AWM19" s="79"/>
      <c r="AWN19" s="79"/>
      <c r="AWO19" s="79"/>
      <c r="AWP19" s="567"/>
      <c r="AWQ19" s="79"/>
      <c r="AWR19" s="79"/>
      <c r="AWS19" s="566"/>
      <c r="AWT19" s="79"/>
      <c r="AWU19" s="79"/>
      <c r="AWV19" s="79"/>
      <c r="AWW19" s="79"/>
      <c r="AWX19" s="79"/>
      <c r="AWY19" s="79"/>
      <c r="AWZ19" s="566"/>
      <c r="AXA19" s="79"/>
      <c r="AXB19" s="79"/>
      <c r="AXC19" s="79"/>
      <c r="AXD19" s="79"/>
      <c r="AXE19" s="567"/>
      <c r="AXF19" s="79"/>
      <c r="AXG19" s="79"/>
      <c r="AXH19" s="566"/>
      <c r="AXI19" s="79"/>
      <c r="AXJ19" s="79"/>
      <c r="AXK19" s="79"/>
      <c r="AXL19" s="79"/>
      <c r="AXM19" s="79"/>
      <c r="AXN19" s="79"/>
      <c r="AXO19" s="566"/>
      <c r="AXP19" s="79"/>
      <c r="AXQ19" s="79"/>
      <c r="AXR19" s="79"/>
      <c r="AXS19" s="79"/>
      <c r="AXT19" s="567"/>
      <c r="AXU19" s="79"/>
      <c r="AXV19" s="79"/>
      <c r="AXW19" s="566"/>
      <c r="AXX19" s="79"/>
      <c r="AXY19" s="79"/>
      <c r="AXZ19" s="79"/>
      <c r="AYA19" s="79"/>
      <c r="AYB19" s="79"/>
      <c r="AYC19" s="79"/>
      <c r="AYD19" s="566"/>
      <c r="AYE19" s="79"/>
      <c r="AYF19" s="79"/>
      <c r="AYG19" s="79"/>
      <c r="AYH19" s="79"/>
      <c r="AYI19" s="567"/>
      <c r="AYJ19" s="79"/>
      <c r="AYK19" s="79"/>
      <c r="AYL19" s="566"/>
      <c r="AYM19" s="79"/>
      <c r="AYN19" s="79"/>
      <c r="AYO19" s="79"/>
      <c r="AYP19" s="79"/>
      <c r="AYQ19" s="79"/>
      <c r="AYR19" s="79"/>
      <c r="AYS19" s="566"/>
      <c r="AYT19" s="79"/>
      <c r="AYU19" s="79"/>
      <c r="AYV19" s="79"/>
      <c r="AYW19" s="79"/>
      <c r="AYX19" s="567"/>
      <c r="AYY19" s="79"/>
      <c r="AYZ19" s="79"/>
      <c r="AZA19" s="566"/>
      <c r="AZB19" s="79"/>
      <c r="AZC19" s="79"/>
      <c r="AZD19" s="79"/>
      <c r="AZE19" s="79"/>
      <c r="AZF19" s="79"/>
      <c r="AZG19" s="79"/>
      <c r="AZH19" s="566"/>
      <c r="AZI19" s="79"/>
      <c r="AZJ19" s="79"/>
      <c r="AZK19" s="79"/>
      <c r="AZL19" s="79"/>
      <c r="AZM19" s="567"/>
      <c r="AZN19" s="79"/>
      <c r="AZO19" s="79"/>
      <c r="AZP19" s="566"/>
      <c r="AZQ19" s="79"/>
      <c r="AZR19" s="79"/>
      <c r="AZS19" s="79"/>
      <c r="AZT19" s="79"/>
      <c r="AZU19" s="79"/>
      <c r="AZV19" s="79"/>
      <c r="AZW19" s="566"/>
      <c r="AZX19" s="79"/>
      <c r="AZY19" s="79"/>
      <c r="AZZ19" s="79"/>
      <c r="BAA19" s="79"/>
      <c r="BAB19" s="567"/>
      <c r="BAC19" s="79"/>
      <c r="BAD19" s="79"/>
      <c r="BAE19" s="566"/>
      <c r="BAF19" s="79"/>
      <c r="BAG19" s="79"/>
      <c r="BAH19" s="79"/>
      <c r="BAI19" s="79"/>
      <c r="BAJ19" s="79"/>
      <c r="BAK19" s="79"/>
      <c r="BAL19" s="566"/>
      <c r="BAM19" s="79"/>
      <c r="BAN19" s="79"/>
      <c r="BAO19" s="79"/>
      <c r="BAP19" s="79"/>
      <c r="BAQ19" s="567"/>
      <c r="BAR19" s="79"/>
      <c r="BAS19" s="79"/>
      <c r="BAT19" s="566"/>
      <c r="BAU19" s="79"/>
      <c r="BAV19" s="79"/>
      <c r="BAW19" s="79"/>
      <c r="BAX19" s="79"/>
      <c r="BAY19" s="79"/>
      <c r="BAZ19" s="79"/>
      <c r="BBA19" s="566"/>
      <c r="BBB19" s="79"/>
      <c r="BBC19" s="79"/>
      <c r="BBD19" s="79"/>
      <c r="BBE19" s="79"/>
      <c r="BBF19" s="567"/>
      <c r="BBG19" s="79"/>
      <c r="BBH19" s="79"/>
      <c r="BBI19" s="566"/>
      <c r="BBJ19" s="79"/>
      <c r="BBK19" s="79"/>
      <c r="BBL19" s="79"/>
      <c r="BBM19" s="79"/>
      <c r="BBN19" s="79"/>
      <c r="BBO19" s="79"/>
      <c r="BBP19" s="566"/>
      <c r="BBQ19" s="79"/>
      <c r="BBR19" s="79"/>
      <c r="BBS19" s="79"/>
      <c r="BBT19" s="79"/>
      <c r="BBU19" s="567"/>
      <c r="BBV19" s="79"/>
      <c r="BBW19" s="79"/>
      <c r="BBX19" s="566"/>
      <c r="BBY19" s="79"/>
      <c r="BBZ19" s="79"/>
      <c r="BCA19" s="79"/>
      <c r="BCB19" s="79"/>
      <c r="BCC19" s="79"/>
      <c r="BCD19" s="79"/>
      <c r="BCE19" s="566"/>
      <c r="BCF19" s="79"/>
      <c r="BCG19" s="79"/>
      <c r="BCH19" s="79"/>
      <c r="BCI19" s="79"/>
      <c r="BCJ19" s="567"/>
      <c r="BCK19" s="79"/>
      <c r="BCL19" s="79"/>
      <c r="BCM19" s="566"/>
      <c r="BCN19" s="79"/>
      <c r="BCO19" s="79"/>
      <c r="BCP19" s="79"/>
      <c r="BCQ19" s="79"/>
      <c r="BCR19" s="79"/>
      <c r="BCS19" s="79"/>
      <c r="BCT19" s="566"/>
      <c r="BCU19" s="79"/>
      <c r="BCV19" s="79"/>
      <c r="BCW19" s="79"/>
      <c r="BCX19" s="79"/>
      <c r="BCY19" s="567"/>
      <c r="BCZ19" s="79"/>
      <c r="BDA19" s="79"/>
      <c r="BDB19" s="566"/>
      <c r="BDC19" s="79"/>
      <c r="BDD19" s="79"/>
      <c r="BDE19" s="79"/>
      <c r="BDF19" s="79"/>
      <c r="BDG19" s="79"/>
      <c r="BDH19" s="79"/>
      <c r="BDI19" s="566"/>
      <c r="BDJ19" s="79"/>
      <c r="BDK19" s="79"/>
      <c r="BDL19" s="79"/>
      <c r="BDM19" s="79"/>
      <c r="BDN19" s="567"/>
      <c r="BDO19" s="79"/>
      <c r="BDP19" s="79"/>
      <c r="BDQ19" s="566"/>
      <c r="BDR19" s="79"/>
      <c r="BDS19" s="79"/>
      <c r="BDT19" s="79"/>
      <c r="BDU19" s="79"/>
      <c r="BDV19" s="79"/>
      <c r="BDW19" s="79"/>
      <c r="BDX19" s="566"/>
      <c r="BDY19" s="79"/>
      <c r="BDZ19" s="79"/>
      <c r="BEA19" s="79"/>
      <c r="BEB19" s="79"/>
      <c r="BEC19" s="567"/>
      <c r="BED19" s="79"/>
      <c r="BEE19" s="79"/>
      <c r="BEF19" s="566"/>
      <c r="BEG19" s="79"/>
      <c r="BEH19" s="79"/>
      <c r="BEI19" s="79"/>
      <c r="BEJ19" s="79"/>
      <c r="BEK19" s="79"/>
      <c r="BEL19" s="79"/>
      <c r="BEM19" s="566"/>
      <c r="BEN19" s="79"/>
      <c r="BEO19" s="79"/>
      <c r="BEP19" s="79"/>
      <c r="BEQ19" s="79"/>
      <c r="BER19" s="567"/>
      <c r="BES19" s="79"/>
      <c r="BET19" s="79"/>
      <c r="BEU19" s="566"/>
      <c r="BEV19" s="79"/>
      <c r="BEW19" s="79"/>
      <c r="BEX19" s="79"/>
      <c r="BEY19" s="79"/>
      <c r="BEZ19" s="79"/>
      <c r="BFA19" s="79"/>
      <c r="BFB19" s="566"/>
      <c r="BFC19" s="79"/>
      <c r="BFD19" s="79"/>
      <c r="BFE19" s="79"/>
      <c r="BFF19" s="79"/>
      <c r="BFG19" s="567"/>
      <c r="BFH19" s="79"/>
      <c r="BFI19" s="79"/>
      <c r="BFJ19" s="566"/>
      <c r="BFK19" s="79"/>
      <c r="BFL19" s="79"/>
      <c r="BFM19" s="79"/>
      <c r="BFN19" s="79"/>
      <c r="BFO19" s="79"/>
      <c r="BFP19" s="79"/>
      <c r="BFQ19" s="566"/>
      <c r="BFR19" s="79"/>
      <c r="BFS19" s="79"/>
      <c r="BFT19" s="79"/>
      <c r="BFU19" s="79"/>
      <c r="BFV19" s="567"/>
      <c r="BFW19" s="79"/>
      <c r="BFX19" s="79"/>
      <c r="BFY19" s="566"/>
      <c r="BFZ19" s="79"/>
      <c r="BGA19" s="79"/>
      <c r="BGB19" s="79"/>
      <c r="BGC19" s="79"/>
      <c r="BGD19" s="79"/>
      <c r="BGE19" s="79"/>
      <c r="BGF19" s="566"/>
      <c r="BGG19" s="79"/>
      <c r="BGH19" s="79"/>
      <c r="BGI19" s="79"/>
      <c r="BGJ19" s="79"/>
      <c r="BGK19" s="567"/>
      <c r="BGL19" s="79"/>
      <c r="BGM19" s="79"/>
      <c r="BGN19" s="566"/>
      <c r="BGO19" s="79"/>
      <c r="BGP19" s="79"/>
      <c r="BGQ19" s="79"/>
      <c r="BGR19" s="79"/>
      <c r="BGS19" s="79"/>
      <c r="BGT19" s="79"/>
      <c r="BGU19" s="566"/>
      <c r="BGV19" s="79"/>
      <c r="BGW19" s="79"/>
      <c r="BGX19" s="79"/>
      <c r="BGY19" s="79"/>
      <c r="BGZ19" s="567"/>
      <c r="BHA19" s="79"/>
      <c r="BHB19" s="79"/>
      <c r="BHC19" s="566"/>
      <c r="BHD19" s="79"/>
      <c r="BHE19" s="79"/>
      <c r="BHF19" s="79"/>
      <c r="BHG19" s="79"/>
      <c r="BHH19" s="79"/>
      <c r="BHI19" s="79"/>
      <c r="BHJ19" s="566"/>
      <c r="BHK19" s="79"/>
      <c r="BHL19" s="79"/>
      <c r="BHM19" s="79"/>
      <c r="BHN19" s="79"/>
      <c r="BHO19" s="567"/>
      <c r="BHP19" s="79"/>
      <c r="BHQ19" s="79"/>
      <c r="BHR19" s="566"/>
      <c r="BHS19" s="79"/>
      <c r="BHT19" s="79"/>
      <c r="BHU19" s="79"/>
      <c r="BHV19" s="79"/>
      <c r="BHW19" s="79"/>
      <c r="BHX19" s="79"/>
      <c r="BHY19" s="566"/>
      <c r="BHZ19" s="79"/>
      <c r="BIA19" s="79"/>
      <c r="BIB19" s="79"/>
      <c r="BIC19" s="79"/>
      <c r="BID19" s="567"/>
      <c r="BIE19" s="79"/>
      <c r="BIF19" s="79"/>
      <c r="BIG19" s="566"/>
      <c r="BIH19" s="79"/>
      <c r="BII19" s="79"/>
      <c r="BIJ19" s="79"/>
      <c r="BIK19" s="79"/>
      <c r="BIL19" s="79"/>
      <c r="BIM19" s="79"/>
      <c r="BIN19" s="566"/>
      <c r="BIO19" s="79"/>
      <c r="BIP19" s="79"/>
      <c r="BIQ19" s="79"/>
      <c r="BIR19" s="79"/>
      <c r="BIS19" s="567"/>
      <c r="BIT19" s="79"/>
      <c r="BIU19" s="79"/>
      <c r="BIV19" s="566"/>
      <c r="BIW19" s="79"/>
      <c r="BIX19" s="79"/>
      <c r="BIY19" s="79"/>
      <c r="BIZ19" s="79"/>
      <c r="BJA19" s="79"/>
      <c r="BJB19" s="79"/>
      <c r="BJC19" s="566"/>
      <c r="BJD19" s="79"/>
      <c r="BJE19" s="79"/>
      <c r="BJF19" s="79"/>
      <c r="BJG19" s="79"/>
      <c r="BJH19" s="567"/>
      <c r="BJI19" s="79"/>
      <c r="BJJ19" s="79"/>
      <c r="BJK19" s="566"/>
      <c r="BJL19" s="79"/>
      <c r="BJM19" s="79"/>
      <c r="BJN19" s="79"/>
      <c r="BJO19" s="79"/>
      <c r="BJP19" s="79"/>
      <c r="BJQ19" s="79"/>
      <c r="BJR19" s="566"/>
      <c r="BJS19" s="79"/>
      <c r="BJT19" s="79"/>
      <c r="BJU19" s="79"/>
      <c r="BJV19" s="79"/>
      <c r="BJW19" s="567"/>
      <c r="BJX19" s="79"/>
      <c r="BJY19" s="79"/>
      <c r="BJZ19" s="566"/>
      <c r="BKA19" s="79"/>
      <c r="BKB19" s="79"/>
      <c r="BKC19" s="79"/>
      <c r="BKD19" s="79"/>
      <c r="BKE19" s="79"/>
      <c r="BKF19" s="79"/>
      <c r="BKG19" s="566"/>
      <c r="BKH19" s="79"/>
      <c r="BKI19" s="79"/>
      <c r="BKJ19" s="79"/>
      <c r="BKK19" s="79"/>
      <c r="BKL19" s="567"/>
      <c r="BKM19" s="79"/>
      <c r="BKN19" s="79"/>
      <c r="BKO19" s="566"/>
      <c r="BKP19" s="79"/>
      <c r="BKQ19" s="79"/>
      <c r="BKR19" s="79"/>
      <c r="BKS19" s="79"/>
      <c r="BKT19" s="79"/>
      <c r="BKU19" s="79"/>
      <c r="BKV19" s="566"/>
      <c r="BKW19" s="79"/>
      <c r="BKX19" s="79"/>
      <c r="BKY19" s="79"/>
      <c r="BKZ19" s="79"/>
      <c r="BLA19" s="567"/>
      <c r="BLB19" s="79"/>
      <c r="BLC19" s="79"/>
      <c r="BLD19" s="566"/>
      <c r="BLE19" s="79"/>
      <c r="BLF19" s="79"/>
      <c r="BLG19" s="79"/>
      <c r="BLH19" s="79"/>
      <c r="BLI19" s="79"/>
      <c r="BLJ19" s="79"/>
      <c r="BLK19" s="566"/>
      <c r="BLL19" s="79"/>
      <c r="BLM19" s="79"/>
      <c r="BLN19" s="79"/>
      <c r="BLO19" s="79"/>
      <c r="BLP19" s="567"/>
      <c r="BLQ19" s="79"/>
      <c r="BLR19" s="79"/>
      <c r="BLS19" s="566"/>
      <c r="BLT19" s="79"/>
      <c r="BLU19" s="79"/>
      <c r="BLV19" s="79"/>
      <c r="BLW19" s="79"/>
      <c r="BLX19" s="79"/>
      <c r="BLY19" s="79"/>
      <c r="BLZ19" s="566"/>
      <c r="BMA19" s="79"/>
      <c r="BMB19" s="79"/>
      <c r="BMC19" s="79"/>
      <c r="BMD19" s="79"/>
      <c r="BME19" s="567"/>
      <c r="BMF19" s="79"/>
      <c r="BMG19" s="79"/>
      <c r="BMH19" s="566"/>
      <c r="BMI19" s="79"/>
      <c r="BMJ19" s="79"/>
      <c r="BMK19" s="79"/>
      <c r="BML19" s="79"/>
      <c r="BMM19" s="79"/>
      <c r="BMN19" s="79"/>
      <c r="BMO19" s="566"/>
      <c r="BMP19" s="79"/>
      <c r="BMQ19" s="79"/>
      <c r="BMR19" s="79"/>
      <c r="BMS19" s="79"/>
      <c r="BMT19" s="567"/>
      <c r="BMU19" s="79"/>
      <c r="BMV19" s="79"/>
      <c r="BMW19" s="566"/>
      <c r="BMX19" s="79"/>
      <c r="BMY19" s="79"/>
      <c r="BMZ19" s="79"/>
      <c r="BNA19" s="79"/>
      <c r="BNB19" s="79"/>
      <c r="BNC19" s="79"/>
      <c r="BND19" s="566"/>
      <c r="BNE19" s="79"/>
      <c r="BNF19" s="79"/>
      <c r="BNG19" s="79"/>
      <c r="BNH19" s="79"/>
      <c r="BNI19" s="567"/>
      <c r="BNJ19" s="79"/>
      <c r="BNK19" s="79"/>
      <c r="BNL19" s="566"/>
      <c r="BNM19" s="79"/>
      <c r="BNN19" s="79"/>
      <c r="BNO19" s="79"/>
      <c r="BNP19" s="79"/>
      <c r="BNQ19" s="79"/>
      <c r="BNR19" s="79"/>
      <c r="BNS19" s="566"/>
      <c r="BNT19" s="79"/>
      <c r="BNU19" s="79"/>
      <c r="BNV19" s="79"/>
      <c r="BNW19" s="79"/>
      <c r="BNX19" s="567"/>
      <c r="BNY19" s="79"/>
      <c r="BNZ19" s="79"/>
      <c r="BOA19" s="566"/>
      <c r="BOB19" s="79"/>
      <c r="BOC19" s="79"/>
      <c r="BOD19" s="79"/>
      <c r="BOE19" s="79"/>
      <c r="BOF19" s="79"/>
      <c r="BOG19" s="79"/>
      <c r="BOH19" s="566"/>
      <c r="BOI19" s="79"/>
      <c r="BOJ19" s="79"/>
      <c r="BOK19" s="79"/>
      <c r="BOL19" s="79"/>
      <c r="BOM19" s="567"/>
      <c r="BON19" s="79"/>
      <c r="BOO19" s="79"/>
      <c r="BOP19" s="566"/>
      <c r="BOQ19" s="79"/>
      <c r="BOR19" s="79"/>
      <c r="BOS19" s="79"/>
      <c r="BOT19" s="79"/>
      <c r="BOU19" s="79"/>
      <c r="BOV19" s="79"/>
      <c r="BOW19" s="566"/>
      <c r="BOX19" s="79"/>
      <c r="BOY19" s="79"/>
      <c r="BOZ19" s="79"/>
      <c r="BPA19" s="79"/>
      <c r="BPB19" s="567"/>
      <c r="BPC19" s="79"/>
      <c r="BPD19" s="79"/>
      <c r="BPE19" s="566"/>
      <c r="BPF19" s="79"/>
      <c r="BPG19" s="79"/>
      <c r="BPH19" s="79"/>
      <c r="BPI19" s="79"/>
      <c r="BPJ19" s="79"/>
      <c r="BPK19" s="79"/>
      <c r="BPL19" s="566"/>
      <c r="BPM19" s="79"/>
      <c r="BPN19" s="79"/>
      <c r="BPO19" s="79"/>
      <c r="BPP19" s="79"/>
      <c r="BPQ19" s="567"/>
      <c r="BPR19" s="79"/>
      <c r="BPS19" s="79"/>
      <c r="BPT19" s="566"/>
      <c r="BPU19" s="79"/>
      <c r="BPV19" s="79"/>
      <c r="BPW19" s="79"/>
      <c r="BPX19" s="79"/>
      <c r="BPY19" s="79"/>
      <c r="BPZ19" s="79"/>
      <c r="BQA19" s="566"/>
      <c r="BQB19" s="79"/>
      <c r="BQC19" s="79"/>
      <c r="BQD19" s="79"/>
      <c r="BQE19" s="79"/>
      <c r="BQF19" s="567"/>
      <c r="BQG19" s="79"/>
      <c r="BQH19" s="79"/>
      <c r="BQI19" s="566"/>
      <c r="BQJ19" s="79"/>
      <c r="BQK19" s="79"/>
      <c r="BQL19" s="79"/>
      <c r="BQM19" s="79"/>
      <c r="BQN19" s="79"/>
      <c r="BQO19" s="79"/>
      <c r="BQP19" s="566"/>
      <c r="BQQ19" s="79"/>
      <c r="BQR19" s="79"/>
      <c r="BQS19" s="79"/>
      <c r="BQT19" s="79"/>
      <c r="BQU19" s="567"/>
      <c r="BQV19" s="79"/>
      <c r="BQW19" s="79"/>
      <c r="BQX19" s="566"/>
      <c r="BQY19" s="79"/>
      <c r="BQZ19" s="79"/>
      <c r="BRA19" s="79"/>
      <c r="BRB19" s="79"/>
      <c r="BRC19" s="79"/>
      <c r="BRD19" s="79"/>
      <c r="BRE19" s="566"/>
      <c r="BRF19" s="79"/>
      <c r="BRG19" s="79"/>
      <c r="BRH19" s="79"/>
      <c r="BRI19" s="79"/>
      <c r="BRJ19" s="567"/>
      <c r="BRK19" s="79"/>
      <c r="BRL19" s="79"/>
      <c r="BRM19" s="566"/>
      <c r="BRN19" s="79"/>
      <c r="BRO19" s="79"/>
      <c r="BRP19" s="79"/>
      <c r="BRQ19" s="79"/>
      <c r="BRR19" s="79"/>
      <c r="BRS19" s="79"/>
      <c r="BRT19" s="566"/>
      <c r="BRU19" s="79"/>
      <c r="BRV19" s="79"/>
      <c r="BRW19" s="79"/>
      <c r="BRX19" s="79"/>
      <c r="BRY19" s="567"/>
      <c r="BRZ19" s="79"/>
      <c r="BSA19" s="79"/>
      <c r="BSB19" s="566"/>
      <c r="BSC19" s="79"/>
      <c r="BSD19" s="79"/>
      <c r="BSE19" s="79"/>
      <c r="BSF19" s="79"/>
      <c r="BSG19" s="79"/>
      <c r="BSH19" s="79"/>
      <c r="BSI19" s="566"/>
      <c r="BSJ19" s="79"/>
      <c r="BSK19" s="79"/>
      <c r="BSL19" s="79"/>
      <c r="BSM19" s="79"/>
      <c r="BSN19" s="567"/>
      <c r="BSO19" s="79"/>
      <c r="BSP19" s="79"/>
      <c r="BSQ19" s="566"/>
      <c r="BSR19" s="79"/>
      <c r="BSS19" s="79"/>
      <c r="BST19" s="79"/>
      <c r="BSU19" s="79"/>
      <c r="BSV19" s="79"/>
      <c r="BSW19" s="79"/>
      <c r="BSX19" s="566"/>
      <c r="BSY19" s="79"/>
      <c r="BSZ19" s="79"/>
      <c r="BTA19" s="79"/>
      <c r="BTB19" s="79"/>
      <c r="BTC19" s="567"/>
      <c r="BTD19" s="79"/>
      <c r="BTE19" s="79"/>
      <c r="BTF19" s="566"/>
      <c r="BTG19" s="79"/>
      <c r="BTH19" s="79"/>
      <c r="BTI19" s="79"/>
      <c r="BTJ19" s="79"/>
      <c r="BTK19" s="79"/>
      <c r="BTL19" s="79"/>
      <c r="BTM19" s="566"/>
      <c r="BTN19" s="79"/>
      <c r="BTO19" s="79"/>
      <c r="BTP19" s="79"/>
      <c r="BTQ19" s="79"/>
      <c r="BTR19" s="567"/>
      <c r="BTS19" s="79"/>
      <c r="BTT19" s="79"/>
      <c r="BTU19" s="566"/>
      <c r="BTV19" s="79"/>
      <c r="BTW19" s="79"/>
      <c r="BTX19" s="79"/>
      <c r="BTY19" s="79"/>
      <c r="BTZ19" s="79"/>
      <c r="BUA19" s="79"/>
      <c r="BUB19" s="566"/>
      <c r="BUC19" s="79"/>
      <c r="BUD19" s="79"/>
      <c r="BUE19" s="79"/>
      <c r="BUF19" s="79"/>
      <c r="BUG19" s="567"/>
      <c r="BUH19" s="79"/>
      <c r="BUI19" s="79"/>
      <c r="BUJ19" s="566"/>
      <c r="BUK19" s="79"/>
      <c r="BUL19" s="79"/>
      <c r="BUM19" s="79"/>
      <c r="BUN19" s="79"/>
      <c r="BUO19" s="79"/>
      <c r="BUP19" s="79"/>
      <c r="BUQ19" s="566"/>
      <c r="BUR19" s="79"/>
      <c r="BUS19" s="79"/>
      <c r="BUT19" s="79"/>
      <c r="BUU19" s="79"/>
      <c r="BUV19" s="567"/>
      <c r="BUW19" s="79"/>
      <c r="BUX19" s="79"/>
      <c r="BUY19" s="566"/>
      <c r="BUZ19" s="79"/>
      <c r="BVA19" s="79"/>
      <c r="BVB19" s="79"/>
      <c r="BVC19" s="79"/>
      <c r="BVD19" s="79"/>
      <c r="BVE19" s="79"/>
      <c r="BVF19" s="566"/>
      <c r="BVG19" s="79"/>
      <c r="BVH19" s="79"/>
      <c r="BVI19" s="79"/>
      <c r="BVJ19" s="79"/>
      <c r="BVK19" s="567"/>
      <c r="BVL19" s="79"/>
      <c r="BVM19" s="79"/>
      <c r="BVN19" s="566"/>
      <c r="BVO19" s="79"/>
      <c r="BVP19" s="79"/>
      <c r="BVQ19" s="79"/>
      <c r="BVR19" s="79"/>
      <c r="BVS19" s="79"/>
      <c r="BVT19" s="79"/>
      <c r="BVU19" s="566"/>
      <c r="BVV19" s="79"/>
      <c r="BVW19" s="79"/>
      <c r="BVX19" s="79"/>
      <c r="BVY19" s="79"/>
      <c r="BVZ19" s="567"/>
      <c r="BWA19" s="79"/>
      <c r="BWB19" s="79"/>
      <c r="BWC19" s="566"/>
      <c r="BWD19" s="79"/>
      <c r="BWE19" s="79"/>
      <c r="BWF19" s="79"/>
      <c r="BWG19" s="79"/>
      <c r="BWH19" s="79"/>
      <c r="BWI19" s="79"/>
      <c r="BWJ19" s="566"/>
      <c r="BWK19" s="79"/>
      <c r="BWL19" s="79"/>
      <c r="BWM19" s="79"/>
      <c r="BWN19" s="79"/>
      <c r="BWO19" s="567"/>
      <c r="BWP19" s="79"/>
      <c r="BWQ19" s="79"/>
      <c r="BWR19" s="566"/>
      <c r="BWS19" s="79"/>
      <c r="BWT19" s="79"/>
      <c r="BWU19" s="79"/>
      <c r="BWV19" s="79"/>
      <c r="BWW19" s="79"/>
      <c r="BWX19" s="79"/>
      <c r="BWY19" s="566"/>
      <c r="BWZ19" s="79"/>
      <c r="BXA19" s="79"/>
      <c r="BXB19" s="79"/>
      <c r="BXC19" s="79"/>
      <c r="BXD19" s="567"/>
      <c r="BXE19" s="79"/>
      <c r="BXF19" s="79"/>
      <c r="BXG19" s="566"/>
      <c r="BXH19" s="79"/>
      <c r="BXI19" s="79"/>
      <c r="BXJ19" s="79"/>
      <c r="BXK19" s="79"/>
      <c r="BXL19" s="79"/>
      <c r="BXM19" s="79"/>
      <c r="BXN19" s="566"/>
      <c r="BXO19" s="79"/>
      <c r="BXP19" s="79"/>
      <c r="BXQ19" s="79"/>
      <c r="BXR19" s="79"/>
      <c r="BXS19" s="567"/>
      <c r="BXT19" s="79"/>
      <c r="BXU19" s="79"/>
      <c r="BXV19" s="566"/>
      <c r="BXW19" s="79"/>
      <c r="BXX19" s="79"/>
      <c r="BXY19" s="79"/>
      <c r="BXZ19" s="79"/>
      <c r="BYA19" s="79"/>
      <c r="BYB19" s="79"/>
      <c r="BYC19" s="566"/>
      <c r="BYD19" s="79"/>
      <c r="BYE19" s="79"/>
      <c r="BYF19" s="79"/>
      <c r="BYG19" s="79"/>
      <c r="BYH19" s="567"/>
      <c r="BYI19" s="79"/>
      <c r="BYJ19" s="79"/>
      <c r="BYK19" s="566"/>
      <c r="BYL19" s="79"/>
      <c r="BYM19" s="79"/>
      <c r="BYN19" s="79"/>
      <c r="BYO19" s="79"/>
      <c r="BYP19" s="79"/>
      <c r="BYQ19" s="79"/>
      <c r="BYR19" s="566"/>
      <c r="BYS19" s="79"/>
      <c r="BYT19" s="79"/>
      <c r="BYU19" s="79"/>
      <c r="BYV19" s="79"/>
      <c r="BYW19" s="567"/>
      <c r="BYX19" s="79"/>
      <c r="BYY19" s="79"/>
      <c r="BYZ19" s="566"/>
      <c r="BZA19" s="79"/>
      <c r="BZB19" s="79"/>
      <c r="BZC19" s="79"/>
      <c r="BZD19" s="79"/>
      <c r="BZE19" s="79"/>
      <c r="BZF19" s="79"/>
      <c r="BZG19" s="566"/>
      <c r="BZH19" s="79"/>
      <c r="BZI19" s="79"/>
      <c r="BZJ19" s="79"/>
      <c r="BZK19" s="79"/>
      <c r="BZL19" s="567"/>
      <c r="BZM19" s="79"/>
      <c r="BZN19" s="79"/>
      <c r="BZO19" s="566"/>
      <c r="BZP19" s="79"/>
      <c r="BZQ19" s="79"/>
      <c r="BZR19" s="79"/>
      <c r="BZS19" s="79"/>
      <c r="BZT19" s="79"/>
      <c r="BZU19" s="79"/>
      <c r="BZV19" s="566"/>
      <c r="BZW19" s="79"/>
      <c r="BZX19" s="79"/>
      <c r="BZY19" s="79"/>
      <c r="BZZ19" s="79"/>
      <c r="CAA19" s="567"/>
      <c r="CAB19" s="79"/>
      <c r="CAC19" s="79"/>
      <c r="CAD19" s="566"/>
      <c r="CAE19" s="79"/>
      <c r="CAF19" s="79"/>
      <c r="CAG19" s="79"/>
      <c r="CAH19" s="79"/>
      <c r="CAI19" s="79"/>
      <c r="CAJ19" s="79"/>
      <c r="CAK19" s="566"/>
      <c r="CAL19" s="79"/>
      <c r="CAM19" s="79"/>
      <c r="CAN19" s="79"/>
      <c r="CAO19" s="79"/>
      <c r="CAP19" s="567"/>
      <c r="CAQ19" s="79"/>
      <c r="CAR19" s="79"/>
      <c r="CAS19" s="566"/>
      <c r="CAT19" s="79"/>
      <c r="CAU19" s="79"/>
      <c r="CAV19" s="79"/>
      <c r="CAW19" s="79"/>
      <c r="CAX19" s="79"/>
      <c r="CAY19" s="79"/>
      <c r="CAZ19" s="566"/>
      <c r="CBA19" s="79"/>
      <c r="CBB19" s="79"/>
      <c r="CBC19" s="79"/>
      <c r="CBD19" s="79"/>
      <c r="CBE19" s="567"/>
      <c r="CBF19" s="79"/>
      <c r="CBG19" s="79"/>
      <c r="CBH19" s="566"/>
      <c r="CBI19" s="79"/>
      <c r="CBJ19" s="79"/>
      <c r="CBK19" s="79"/>
      <c r="CBL19" s="79"/>
      <c r="CBM19" s="79"/>
      <c r="CBN19" s="79"/>
      <c r="CBO19" s="566"/>
      <c r="CBP19" s="79"/>
      <c r="CBQ19" s="79"/>
      <c r="CBR19" s="79"/>
      <c r="CBS19" s="79"/>
      <c r="CBT19" s="567"/>
      <c r="CBU19" s="79"/>
      <c r="CBV19" s="79"/>
      <c r="CBW19" s="566"/>
      <c r="CBX19" s="79"/>
      <c r="CBY19" s="79"/>
      <c r="CBZ19" s="79"/>
      <c r="CCA19" s="79"/>
      <c r="CCB19" s="79"/>
      <c r="CCC19" s="79"/>
      <c r="CCD19" s="566"/>
      <c r="CCE19" s="79"/>
      <c r="CCF19" s="79"/>
      <c r="CCG19" s="79"/>
      <c r="CCH19" s="79"/>
      <c r="CCI19" s="567"/>
      <c r="CCJ19" s="79"/>
      <c r="CCK19" s="79"/>
      <c r="CCL19" s="566"/>
      <c r="CCM19" s="79"/>
      <c r="CCN19" s="79"/>
      <c r="CCO19" s="79"/>
      <c r="CCP19" s="79"/>
      <c r="CCQ19" s="79"/>
      <c r="CCR19" s="79"/>
      <c r="CCS19" s="566"/>
      <c r="CCT19" s="79"/>
      <c r="CCU19" s="79"/>
      <c r="CCV19" s="79"/>
      <c r="CCW19" s="79"/>
      <c r="CCX19" s="567"/>
      <c r="CCY19" s="79"/>
      <c r="CCZ19" s="79"/>
      <c r="CDA19" s="566"/>
      <c r="CDB19" s="79"/>
      <c r="CDC19" s="79"/>
      <c r="CDD19" s="79"/>
      <c r="CDE19" s="79"/>
      <c r="CDF19" s="79"/>
      <c r="CDG19" s="79"/>
      <c r="CDH19" s="566"/>
      <c r="CDI19" s="79"/>
      <c r="CDJ19" s="79"/>
      <c r="CDK19" s="79"/>
      <c r="CDL19" s="79"/>
      <c r="CDM19" s="567"/>
      <c r="CDN19" s="79"/>
      <c r="CDO19" s="79"/>
      <c r="CDP19" s="566"/>
      <c r="CDQ19" s="79"/>
      <c r="CDR19" s="79"/>
      <c r="CDS19" s="79"/>
      <c r="CDT19" s="79"/>
      <c r="CDU19" s="79"/>
      <c r="CDV19" s="79"/>
      <c r="CDW19" s="566"/>
      <c r="CDX19" s="79"/>
      <c r="CDY19" s="79"/>
      <c r="CDZ19" s="79"/>
      <c r="CEA19" s="79"/>
      <c r="CEB19" s="567"/>
      <c r="CEC19" s="79"/>
      <c r="CED19" s="79"/>
      <c r="CEE19" s="566"/>
      <c r="CEF19" s="79"/>
      <c r="CEG19" s="79"/>
      <c r="CEH19" s="79"/>
      <c r="CEI19" s="79"/>
      <c r="CEJ19" s="79"/>
      <c r="CEK19" s="79"/>
      <c r="CEL19" s="566"/>
      <c r="CEM19" s="79"/>
      <c r="CEN19" s="79"/>
      <c r="CEO19" s="79"/>
      <c r="CEP19" s="79"/>
      <c r="CEQ19" s="567"/>
      <c r="CER19" s="79"/>
      <c r="CES19" s="79"/>
      <c r="CET19" s="566"/>
      <c r="CEU19" s="79"/>
      <c r="CEV19" s="79"/>
      <c r="CEW19" s="79"/>
      <c r="CEX19" s="79"/>
      <c r="CEY19" s="79"/>
      <c r="CEZ19" s="79"/>
      <c r="CFA19" s="566"/>
      <c r="CFB19" s="79"/>
      <c r="CFC19" s="79"/>
      <c r="CFD19" s="79"/>
      <c r="CFE19" s="79"/>
      <c r="CFF19" s="567"/>
      <c r="CFG19" s="79"/>
      <c r="CFH19" s="79"/>
      <c r="CFI19" s="566"/>
      <c r="CFJ19" s="79"/>
      <c r="CFK19" s="79"/>
      <c r="CFL19" s="79"/>
      <c r="CFM19" s="79"/>
      <c r="CFN19" s="79"/>
      <c r="CFO19" s="79"/>
      <c r="CFP19" s="566"/>
      <c r="CFQ19" s="79"/>
      <c r="CFR19" s="79"/>
      <c r="CFS19" s="79"/>
      <c r="CFT19" s="79"/>
      <c r="CFU19" s="567"/>
      <c r="CFV19" s="79"/>
      <c r="CFW19" s="79"/>
      <c r="CFX19" s="566"/>
      <c r="CFY19" s="79"/>
      <c r="CFZ19" s="79"/>
      <c r="CGA19" s="79"/>
      <c r="CGB19" s="79"/>
      <c r="CGC19" s="79"/>
      <c r="CGD19" s="79"/>
      <c r="CGE19" s="566"/>
      <c r="CGF19" s="79"/>
      <c r="CGG19" s="79"/>
      <c r="CGH19" s="79"/>
      <c r="CGI19" s="79"/>
      <c r="CGJ19" s="567"/>
      <c r="CGK19" s="79"/>
      <c r="CGL19" s="79"/>
      <c r="CGM19" s="566"/>
      <c r="CGN19" s="79"/>
      <c r="CGO19" s="79"/>
      <c r="CGP19" s="79"/>
      <c r="CGQ19" s="79"/>
      <c r="CGR19" s="79"/>
      <c r="CGS19" s="79"/>
      <c r="CGT19" s="566"/>
      <c r="CGU19" s="79"/>
      <c r="CGV19" s="79"/>
      <c r="CGW19" s="79"/>
      <c r="CGX19" s="79"/>
      <c r="CGY19" s="567"/>
      <c r="CGZ19" s="79"/>
      <c r="CHA19" s="79"/>
      <c r="CHB19" s="566"/>
      <c r="CHC19" s="79"/>
      <c r="CHD19" s="79"/>
      <c r="CHE19" s="79"/>
      <c r="CHF19" s="79"/>
      <c r="CHG19" s="79"/>
      <c r="CHH19" s="79"/>
      <c r="CHI19" s="566"/>
      <c r="CHJ19" s="79"/>
      <c r="CHK19" s="79"/>
      <c r="CHL19" s="79"/>
      <c r="CHM19" s="79"/>
      <c r="CHN19" s="567"/>
      <c r="CHO19" s="79"/>
      <c r="CHP19" s="79"/>
      <c r="CHQ19" s="566"/>
      <c r="CHR19" s="79"/>
      <c r="CHS19" s="79"/>
      <c r="CHT19" s="79"/>
      <c r="CHU19" s="79"/>
      <c r="CHV19" s="79"/>
      <c r="CHW19" s="79"/>
      <c r="CHX19" s="566"/>
      <c r="CHY19" s="79"/>
      <c r="CHZ19" s="79"/>
      <c r="CIA19" s="79"/>
      <c r="CIB19" s="79"/>
      <c r="CIC19" s="567"/>
      <c r="CID19" s="79"/>
      <c r="CIE19" s="79"/>
      <c r="CIF19" s="566"/>
      <c r="CIG19" s="79"/>
      <c r="CIH19" s="79"/>
      <c r="CII19" s="79"/>
      <c r="CIJ19" s="79"/>
      <c r="CIK19" s="79"/>
      <c r="CIL19" s="79"/>
      <c r="CIM19" s="566"/>
      <c r="CIN19" s="79"/>
      <c r="CIO19" s="79"/>
      <c r="CIP19" s="79"/>
      <c r="CIQ19" s="79"/>
      <c r="CIR19" s="567"/>
      <c r="CIS19" s="79"/>
      <c r="CIT19" s="79"/>
      <c r="CIU19" s="566"/>
      <c r="CIV19" s="79"/>
      <c r="CIW19" s="79"/>
      <c r="CIX19" s="79"/>
      <c r="CIY19" s="79"/>
      <c r="CIZ19" s="79"/>
      <c r="CJA19" s="79"/>
      <c r="CJB19" s="566"/>
      <c r="CJC19" s="79"/>
      <c r="CJD19" s="79"/>
      <c r="CJE19" s="79"/>
      <c r="CJF19" s="79"/>
      <c r="CJG19" s="567"/>
      <c r="CJH19" s="79"/>
      <c r="CJI19" s="79"/>
      <c r="CJJ19" s="566"/>
      <c r="CJK19" s="79"/>
      <c r="CJL19" s="79"/>
      <c r="CJM19" s="79"/>
      <c r="CJN19" s="79"/>
      <c r="CJO19" s="79"/>
      <c r="CJP19" s="79"/>
      <c r="CJQ19" s="566"/>
      <c r="CJR19" s="79"/>
      <c r="CJS19" s="79"/>
      <c r="CJT19" s="79"/>
      <c r="CJU19" s="79"/>
      <c r="CJV19" s="567"/>
      <c r="CJW19" s="79"/>
      <c r="CJX19" s="79"/>
      <c r="CJY19" s="566"/>
      <c r="CJZ19" s="79"/>
      <c r="CKA19" s="79"/>
      <c r="CKB19" s="79"/>
      <c r="CKC19" s="79"/>
      <c r="CKD19" s="79"/>
      <c r="CKE19" s="79"/>
      <c r="CKF19" s="566"/>
      <c r="CKG19" s="79"/>
      <c r="CKH19" s="79"/>
      <c r="CKI19" s="79"/>
      <c r="CKJ19" s="79"/>
      <c r="CKK19" s="567"/>
      <c r="CKL19" s="79"/>
      <c r="CKM19" s="79"/>
      <c r="CKN19" s="566"/>
      <c r="CKO19" s="79"/>
      <c r="CKP19" s="79"/>
      <c r="CKQ19" s="79"/>
      <c r="CKR19" s="79"/>
      <c r="CKS19" s="79"/>
      <c r="CKT19" s="79"/>
      <c r="CKU19" s="566"/>
      <c r="CKV19" s="79"/>
      <c r="CKW19" s="79"/>
      <c r="CKX19" s="79"/>
      <c r="CKY19" s="79"/>
      <c r="CKZ19" s="567"/>
      <c r="CLA19" s="79"/>
      <c r="CLB19" s="79"/>
      <c r="CLC19" s="566"/>
      <c r="CLD19" s="79"/>
      <c r="CLE19" s="79"/>
      <c r="CLF19" s="79"/>
      <c r="CLG19" s="79"/>
      <c r="CLH19" s="79"/>
      <c r="CLI19" s="79"/>
      <c r="CLJ19" s="566"/>
      <c r="CLK19" s="79"/>
      <c r="CLL19" s="79"/>
      <c r="CLM19" s="79"/>
      <c r="CLN19" s="79"/>
      <c r="CLO19" s="567"/>
      <c r="CLP19" s="79"/>
      <c r="CLQ19" s="79"/>
      <c r="CLR19" s="566"/>
      <c r="CLS19" s="79"/>
      <c r="CLT19" s="79"/>
      <c r="CLU19" s="79"/>
      <c r="CLV19" s="79"/>
      <c r="CLW19" s="79"/>
      <c r="CLX19" s="79"/>
      <c r="CLY19" s="566"/>
      <c r="CLZ19" s="79"/>
      <c r="CMA19" s="79"/>
      <c r="CMB19" s="79"/>
      <c r="CMC19" s="79"/>
      <c r="CMD19" s="567"/>
      <c r="CME19" s="79"/>
      <c r="CMF19" s="79"/>
      <c r="CMG19" s="566"/>
      <c r="CMH19" s="79"/>
      <c r="CMI19" s="79"/>
      <c r="CMJ19" s="79"/>
      <c r="CMK19" s="79"/>
      <c r="CML19" s="79"/>
      <c r="CMM19" s="79"/>
      <c r="CMN19" s="566"/>
      <c r="CMO19" s="79"/>
      <c r="CMP19" s="79"/>
      <c r="CMQ19" s="79"/>
      <c r="CMR19" s="79"/>
      <c r="CMS19" s="567"/>
      <c r="CMT19" s="79"/>
      <c r="CMU19" s="79"/>
      <c r="CMV19" s="566"/>
      <c r="CMW19" s="79"/>
      <c r="CMX19" s="79"/>
      <c r="CMY19" s="79"/>
      <c r="CMZ19" s="79"/>
      <c r="CNA19" s="79"/>
      <c r="CNB19" s="79"/>
      <c r="CNC19" s="566"/>
      <c r="CND19" s="79"/>
      <c r="CNE19" s="79"/>
      <c r="CNF19" s="79"/>
      <c r="CNG19" s="79"/>
      <c r="CNH19" s="567"/>
      <c r="CNI19" s="79"/>
      <c r="CNJ19" s="79"/>
      <c r="CNK19" s="566"/>
      <c r="CNL19" s="79"/>
      <c r="CNM19" s="79"/>
      <c r="CNN19" s="79"/>
      <c r="CNO19" s="79"/>
      <c r="CNP19" s="79"/>
      <c r="CNQ19" s="79"/>
      <c r="CNR19" s="566"/>
      <c r="CNS19" s="79"/>
      <c r="CNT19" s="79"/>
      <c r="CNU19" s="79"/>
      <c r="CNV19" s="79"/>
      <c r="CNW19" s="567"/>
      <c r="CNX19" s="79"/>
      <c r="CNY19" s="79"/>
      <c r="CNZ19" s="566"/>
      <c r="COA19" s="79"/>
      <c r="COB19" s="79"/>
      <c r="COC19" s="79"/>
      <c r="COD19" s="79"/>
      <c r="COE19" s="79"/>
      <c r="COF19" s="79"/>
      <c r="COG19" s="566"/>
      <c r="COH19" s="79"/>
      <c r="COI19" s="79"/>
      <c r="COJ19" s="79"/>
      <c r="COK19" s="79"/>
      <c r="COL19" s="567"/>
      <c r="COM19" s="79"/>
      <c r="CON19" s="79"/>
      <c r="COO19" s="566"/>
      <c r="COP19" s="79"/>
      <c r="COQ19" s="79"/>
      <c r="COR19" s="79"/>
      <c r="COS19" s="79"/>
      <c r="COT19" s="79"/>
      <c r="COU19" s="79"/>
      <c r="COV19" s="566"/>
      <c r="COW19" s="79"/>
      <c r="COX19" s="79"/>
      <c r="COY19" s="79"/>
      <c r="COZ19" s="79"/>
      <c r="CPA19" s="567"/>
      <c r="CPB19" s="79"/>
      <c r="CPC19" s="79"/>
      <c r="CPD19" s="566"/>
      <c r="CPE19" s="79"/>
      <c r="CPF19" s="79"/>
      <c r="CPG19" s="79"/>
      <c r="CPH19" s="79"/>
      <c r="CPI19" s="79"/>
      <c r="CPJ19" s="79"/>
      <c r="CPK19" s="566"/>
      <c r="CPL19" s="79"/>
      <c r="CPM19" s="79"/>
      <c r="CPN19" s="79"/>
      <c r="CPO19" s="79"/>
      <c r="CPP19" s="567"/>
      <c r="CPQ19" s="79"/>
      <c r="CPR19" s="79"/>
      <c r="CPS19" s="566"/>
      <c r="CPT19" s="79"/>
      <c r="CPU19" s="79"/>
      <c r="CPV19" s="79"/>
      <c r="CPW19" s="79"/>
      <c r="CPX19" s="79"/>
      <c r="CPY19" s="79"/>
      <c r="CPZ19" s="566"/>
      <c r="CQA19" s="79"/>
      <c r="CQB19" s="79"/>
      <c r="CQC19" s="79"/>
      <c r="CQD19" s="79"/>
      <c r="CQE19" s="567"/>
      <c r="CQF19" s="79"/>
      <c r="CQG19" s="79"/>
      <c r="CQH19" s="566"/>
      <c r="CQI19" s="79"/>
      <c r="CQJ19" s="79"/>
      <c r="CQK19" s="79"/>
      <c r="CQL19" s="79"/>
      <c r="CQM19" s="79"/>
      <c r="CQN19" s="79"/>
      <c r="CQO19" s="566"/>
      <c r="CQP19" s="79"/>
      <c r="CQQ19" s="79"/>
      <c r="CQR19" s="79"/>
      <c r="CQS19" s="79"/>
      <c r="CQT19" s="567"/>
      <c r="CQU19" s="79"/>
      <c r="CQV19" s="79"/>
      <c r="CQW19" s="566"/>
      <c r="CQX19" s="79"/>
      <c r="CQY19" s="79"/>
      <c r="CQZ19" s="79"/>
      <c r="CRA19" s="79"/>
      <c r="CRB19" s="79"/>
      <c r="CRC19" s="79"/>
      <c r="CRD19" s="566"/>
      <c r="CRE19" s="79"/>
      <c r="CRF19" s="79"/>
      <c r="CRG19" s="79"/>
      <c r="CRH19" s="79"/>
      <c r="CRI19" s="567"/>
      <c r="CRJ19" s="79"/>
      <c r="CRK19" s="79"/>
      <c r="CRL19" s="566"/>
      <c r="CRM19" s="79"/>
      <c r="CRN19" s="79"/>
      <c r="CRO19" s="79"/>
      <c r="CRP19" s="79"/>
      <c r="CRQ19" s="79"/>
      <c r="CRR19" s="79"/>
      <c r="CRS19" s="566"/>
      <c r="CRT19" s="79"/>
      <c r="CRU19" s="79"/>
      <c r="CRV19" s="79"/>
      <c r="CRW19" s="79"/>
      <c r="CRX19" s="567"/>
      <c r="CRY19" s="79"/>
      <c r="CRZ19" s="79"/>
      <c r="CSA19" s="566"/>
      <c r="CSB19" s="79"/>
      <c r="CSC19" s="79"/>
      <c r="CSD19" s="79"/>
      <c r="CSE19" s="79"/>
      <c r="CSF19" s="79"/>
      <c r="CSG19" s="79"/>
      <c r="CSH19" s="566"/>
      <c r="CSI19" s="79"/>
      <c r="CSJ19" s="79"/>
      <c r="CSK19" s="79"/>
      <c r="CSL19" s="79"/>
      <c r="CSM19" s="567"/>
      <c r="CSN19" s="79"/>
      <c r="CSO19" s="79"/>
      <c r="CSP19" s="566"/>
      <c r="CSQ19" s="79"/>
      <c r="CSR19" s="79"/>
      <c r="CSS19" s="79"/>
      <c r="CST19" s="79"/>
      <c r="CSU19" s="79"/>
      <c r="CSV19" s="79"/>
      <c r="CSW19" s="566"/>
      <c r="CSX19" s="79"/>
      <c r="CSY19" s="79"/>
      <c r="CSZ19" s="79"/>
      <c r="CTA19" s="79"/>
      <c r="CTB19" s="567"/>
      <c r="CTC19" s="79"/>
      <c r="CTD19" s="79"/>
      <c r="CTE19" s="566"/>
      <c r="CTF19" s="79"/>
      <c r="CTG19" s="79"/>
      <c r="CTH19" s="79"/>
      <c r="CTI19" s="79"/>
      <c r="CTJ19" s="79"/>
      <c r="CTK19" s="79"/>
      <c r="CTL19" s="566"/>
      <c r="CTM19" s="79"/>
      <c r="CTN19" s="79"/>
      <c r="CTO19" s="79"/>
      <c r="CTP19" s="79"/>
      <c r="CTQ19" s="567"/>
      <c r="CTR19" s="79"/>
      <c r="CTS19" s="79"/>
      <c r="CTT19" s="566"/>
      <c r="CTU19" s="79"/>
      <c r="CTV19" s="79"/>
      <c r="CTW19" s="79"/>
      <c r="CTX19" s="79"/>
      <c r="CTY19" s="79"/>
      <c r="CTZ19" s="79"/>
      <c r="CUA19" s="566"/>
      <c r="CUB19" s="79"/>
      <c r="CUC19" s="79"/>
      <c r="CUD19" s="79"/>
      <c r="CUE19" s="79"/>
      <c r="CUF19" s="567"/>
      <c r="CUG19" s="79"/>
      <c r="CUH19" s="79"/>
      <c r="CUI19" s="566"/>
      <c r="CUJ19" s="79"/>
      <c r="CUK19" s="79"/>
      <c r="CUL19" s="79"/>
      <c r="CUM19" s="79"/>
      <c r="CUN19" s="79"/>
      <c r="CUO19" s="79"/>
      <c r="CUP19" s="566"/>
      <c r="CUQ19" s="79"/>
      <c r="CUR19" s="79"/>
      <c r="CUS19" s="79"/>
      <c r="CUT19" s="79"/>
      <c r="CUU19" s="567"/>
      <c r="CUV19" s="79"/>
      <c r="CUW19" s="79"/>
      <c r="CUX19" s="566"/>
      <c r="CUY19" s="79"/>
      <c r="CUZ19" s="79"/>
      <c r="CVA19" s="79"/>
      <c r="CVB19" s="79"/>
      <c r="CVC19" s="79"/>
      <c r="CVD19" s="79"/>
      <c r="CVE19" s="566"/>
      <c r="CVF19" s="79"/>
      <c r="CVG19" s="79"/>
      <c r="CVH19" s="79"/>
      <c r="CVI19" s="79"/>
      <c r="CVJ19" s="567"/>
      <c r="CVK19" s="79"/>
      <c r="CVL19" s="79"/>
      <c r="CVM19" s="566"/>
      <c r="CVN19" s="79"/>
      <c r="CVO19" s="79"/>
      <c r="CVP19" s="79"/>
      <c r="CVQ19" s="79"/>
      <c r="CVR19" s="79"/>
      <c r="CVS19" s="79"/>
      <c r="CVT19" s="566"/>
      <c r="CVU19" s="79"/>
      <c r="CVV19" s="79"/>
      <c r="CVW19" s="79"/>
      <c r="CVX19" s="79"/>
      <c r="CVY19" s="567"/>
      <c r="CVZ19" s="79"/>
      <c r="CWA19" s="79"/>
      <c r="CWB19" s="566"/>
      <c r="CWC19" s="79"/>
      <c r="CWD19" s="79"/>
      <c r="CWE19" s="79"/>
      <c r="CWF19" s="79"/>
      <c r="CWG19" s="79"/>
      <c r="CWH19" s="79"/>
      <c r="CWI19" s="566"/>
      <c r="CWJ19" s="79"/>
      <c r="CWK19" s="79"/>
      <c r="CWL19" s="79"/>
      <c r="CWM19" s="79"/>
      <c r="CWN19" s="567"/>
      <c r="CWO19" s="79"/>
      <c r="CWP19" s="79"/>
      <c r="CWQ19" s="566"/>
      <c r="CWR19" s="79"/>
      <c r="CWS19" s="79"/>
      <c r="CWT19" s="79"/>
      <c r="CWU19" s="79"/>
      <c r="CWV19" s="79"/>
      <c r="CWW19" s="79"/>
      <c r="CWX19" s="566"/>
      <c r="CWY19" s="79"/>
      <c r="CWZ19" s="79"/>
      <c r="CXA19" s="79"/>
      <c r="CXB19" s="79"/>
      <c r="CXC19" s="567"/>
      <c r="CXD19" s="79"/>
      <c r="CXE19" s="79"/>
      <c r="CXF19" s="566"/>
      <c r="CXG19" s="79"/>
      <c r="CXH19" s="79"/>
      <c r="CXI19" s="79"/>
      <c r="CXJ19" s="79"/>
      <c r="CXK19" s="79"/>
      <c r="CXL19" s="79"/>
      <c r="CXM19" s="566"/>
      <c r="CXN19" s="79"/>
      <c r="CXO19" s="79"/>
      <c r="CXP19" s="79"/>
      <c r="CXQ19" s="79"/>
      <c r="CXR19" s="567"/>
      <c r="CXS19" s="79"/>
      <c r="CXT19" s="79"/>
      <c r="CXU19" s="566"/>
      <c r="CXV19" s="79"/>
      <c r="CXW19" s="79"/>
      <c r="CXX19" s="79"/>
      <c r="CXY19" s="79"/>
      <c r="CXZ19" s="79"/>
      <c r="CYA19" s="79"/>
      <c r="CYB19" s="566"/>
      <c r="CYC19" s="79"/>
      <c r="CYD19" s="79"/>
      <c r="CYE19" s="79"/>
      <c r="CYF19" s="79"/>
      <c r="CYG19" s="567"/>
      <c r="CYH19" s="79"/>
      <c r="CYI19" s="79"/>
      <c r="CYJ19" s="566"/>
      <c r="CYK19" s="79"/>
      <c r="CYL19" s="79"/>
      <c r="CYM19" s="79"/>
      <c r="CYN19" s="79"/>
      <c r="CYO19" s="79"/>
      <c r="CYP19" s="79"/>
      <c r="CYQ19" s="566"/>
      <c r="CYR19" s="79"/>
      <c r="CYS19" s="79"/>
      <c r="CYT19" s="79"/>
      <c r="CYU19" s="79"/>
      <c r="CYV19" s="567"/>
      <c r="CYW19" s="79"/>
      <c r="CYX19" s="79"/>
      <c r="CYY19" s="566"/>
      <c r="CYZ19" s="79"/>
      <c r="CZA19" s="79"/>
      <c r="CZB19" s="79"/>
      <c r="CZC19" s="79"/>
      <c r="CZD19" s="79"/>
      <c r="CZE19" s="79"/>
      <c r="CZF19" s="566"/>
      <c r="CZG19" s="79"/>
      <c r="CZH19" s="79"/>
      <c r="CZI19" s="79"/>
      <c r="CZJ19" s="79"/>
      <c r="CZK19" s="567"/>
      <c r="CZL19" s="79"/>
      <c r="CZM19" s="79"/>
      <c r="CZN19" s="566"/>
      <c r="CZO19" s="79"/>
      <c r="CZP19" s="79"/>
      <c r="CZQ19" s="79"/>
      <c r="CZR19" s="79"/>
      <c r="CZS19" s="79"/>
      <c r="CZT19" s="79"/>
      <c r="CZU19" s="566"/>
      <c r="CZV19" s="79"/>
      <c r="CZW19" s="79"/>
      <c r="CZX19" s="79"/>
      <c r="CZY19" s="79"/>
      <c r="CZZ19" s="567"/>
      <c r="DAA19" s="79"/>
      <c r="DAB19" s="79"/>
      <c r="DAC19" s="566"/>
      <c r="DAD19" s="79"/>
      <c r="DAE19" s="79"/>
      <c r="DAF19" s="79"/>
      <c r="DAG19" s="79"/>
      <c r="DAH19" s="79"/>
      <c r="DAI19" s="79"/>
      <c r="DAJ19" s="566"/>
      <c r="DAK19" s="79"/>
      <c r="DAL19" s="79"/>
      <c r="DAM19" s="79"/>
      <c r="DAN19" s="79"/>
      <c r="DAO19" s="567"/>
      <c r="DAP19" s="79"/>
      <c r="DAQ19" s="79"/>
      <c r="DAR19" s="566"/>
      <c r="DAS19" s="79"/>
      <c r="DAT19" s="79"/>
      <c r="DAU19" s="79"/>
      <c r="DAV19" s="79"/>
      <c r="DAW19" s="79"/>
      <c r="DAX19" s="79"/>
      <c r="DAY19" s="566"/>
      <c r="DAZ19" s="79"/>
      <c r="DBA19" s="79"/>
      <c r="DBB19" s="79"/>
      <c r="DBC19" s="79"/>
      <c r="DBD19" s="567"/>
      <c r="DBE19" s="79"/>
      <c r="DBF19" s="79"/>
      <c r="DBG19" s="566"/>
      <c r="DBH19" s="79"/>
      <c r="DBI19" s="79"/>
      <c r="DBJ19" s="79"/>
      <c r="DBK19" s="79"/>
      <c r="DBL19" s="79"/>
      <c r="DBM19" s="79"/>
      <c r="DBN19" s="566"/>
      <c r="DBO19" s="79"/>
      <c r="DBP19" s="79"/>
      <c r="DBQ19" s="79"/>
      <c r="DBR19" s="79"/>
      <c r="DBS19" s="567"/>
      <c r="DBT19" s="79"/>
      <c r="DBU19" s="79"/>
      <c r="DBV19" s="566"/>
      <c r="DBW19" s="79"/>
      <c r="DBX19" s="79"/>
      <c r="DBY19" s="79"/>
      <c r="DBZ19" s="79"/>
      <c r="DCA19" s="79"/>
      <c r="DCB19" s="79"/>
      <c r="DCC19" s="566"/>
      <c r="DCD19" s="79"/>
      <c r="DCE19" s="79"/>
      <c r="DCF19" s="79"/>
      <c r="DCG19" s="79"/>
      <c r="DCH19" s="567"/>
      <c r="DCI19" s="79"/>
      <c r="DCJ19" s="79"/>
      <c r="DCK19" s="566"/>
      <c r="DCL19" s="79"/>
      <c r="DCM19" s="79"/>
      <c r="DCN19" s="79"/>
      <c r="DCO19" s="79"/>
      <c r="DCP19" s="79"/>
      <c r="DCQ19" s="79"/>
      <c r="DCR19" s="566"/>
      <c r="DCS19" s="79"/>
      <c r="DCT19" s="79"/>
      <c r="DCU19" s="79"/>
      <c r="DCV19" s="79"/>
      <c r="DCW19" s="567"/>
      <c r="DCX19" s="79"/>
      <c r="DCY19" s="79"/>
      <c r="DCZ19" s="566"/>
      <c r="DDA19" s="79"/>
      <c r="DDB19" s="79"/>
      <c r="DDC19" s="79"/>
      <c r="DDD19" s="79"/>
      <c r="DDE19" s="79"/>
      <c r="DDF19" s="79"/>
      <c r="DDG19" s="566"/>
      <c r="DDH19" s="79"/>
      <c r="DDI19" s="79"/>
      <c r="DDJ19" s="79"/>
      <c r="DDK19" s="79"/>
      <c r="DDL19" s="567"/>
      <c r="DDM19" s="79"/>
      <c r="DDN19" s="79"/>
      <c r="DDO19" s="566"/>
      <c r="DDP19" s="79"/>
      <c r="DDQ19" s="79"/>
      <c r="DDR19" s="79"/>
      <c r="DDS19" s="79"/>
      <c r="DDT19" s="79"/>
      <c r="DDU19" s="79"/>
      <c r="DDV19" s="566"/>
      <c r="DDW19" s="79"/>
      <c r="DDX19" s="79"/>
      <c r="DDY19" s="79"/>
      <c r="DDZ19" s="79"/>
      <c r="DEA19" s="567"/>
      <c r="DEB19" s="79"/>
      <c r="DEC19" s="79"/>
      <c r="DED19" s="566"/>
      <c r="DEE19" s="79"/>
      <c r="DEF19" s="79"/>
      <c r="DEG19" s="79"/>
      <c r="DEH19" s="79"/>
      <c r="DEI19" s="79"/>
      <c r="DEJ19" s="79"/>
      <c r="DEK19" s="566"/>
      <c r="DEL19" s="79"/>
      <c r="DEM19" s="79"/>
      <c r="DEN19" s="79"/>
      <c r="DEO19" s="79"/>
      <c r="DEP19" s="567"/>
      <c r="DEQ19" s="79"/>
      <c r="DER19" s="79"/>
      <c r="DES19" s="566"/>
      <c r="DET19" s="79"/>
      <c r="DEU19" s="79"/>
      <c r="DEV19" s="79"/>
      <c r="DEW19" s="79"/>
      <c r="DEX19" s="79"/>
      <c r="DEY19" s="79"/>
      <c r="DEZ19" s="566"/>
      <c r="DFA19" s="79"/>
      <c r="DFB19" s="79"/>
      <c r="DFC19" s="79"/>
      <c r="DFD19" s="79"/>
      <c r="DFE19" s="567"/>
      <c r="DFF19" s="79"/>
      <c r="DFG19" s="79"/>
      <c r="DFH19" s="566"/>
      <c r="DFI19" s="79"/>
      <c r="DFJ19" s="79"/>
      <c r="DFK19" s="79"/>
      <c r="DFL19" s="79"/>
      <c r="DFM19" s="79"/>
      <c r="DFN19" s="79"/>
      <c r="DFO19" s="566"/>
      <c r="DFP19" s="79"/>
      <c r="DFQ19" s="79"/>
      <c r="DFR19" s="79"/>
      <c r="DFS19" s="79"/>
      <c r="DFT19" s="567"/>
      <c r="DFU19" s="79"/>
      <c r="DFV19" s="79"/>
      <c r="DFW19" s="566"/>
      <c r="DFX19" s="79"/>
      <c r="DFY19" s="79"/>
      <c r="DFZ19" s="79"/>
      <c r="DGA19" s="79"/>
      <c r="DGB19" s="79"/>
      <c r="DGC19" s="79"/>
      <c r="DGD19" s="566"/>
      <c r="DGE19" s="79"/>
      <c r="DGF19" s="79"/>
      <c r="DGG19" s="79"/>
      <c r="DGH19" s="79"/>
      <c r="DGI19" s="567"/>
      <c r="DGJ19" s="79"/>
      <c r="DGK19" s="79"/>
      <c r="DGL19" s="566"/>
      <c r="DGM19" s="79"/>
      <c r="DGN19" s="79"/>
      <c r="DGO19" s="79"/>
      <c r="DGP19" s="79"/>
      <c r="DGQ19" s="79"/>
      <c r="DGR19" s="79"/>
      <c r="DGS19" s="566"/>
      <c r="DGT19" s="79"/>
      <c r="DGU19" s="79"/>
      <c r="DGV19" s="79"/>
      <c r="DGW19" s="79"/>
      <c r="DGX19" s="567"/>
      <c r="DGY19" s="79"/>
      <c r="DGZ19" s="79"/>
      <c r="DHA19" s="566"/>
      <c r="DHB19" s="79"/>
      <c r="DHC19" s="79"/>
      <c r="DHD19" s="79"/>
      <c r="DHE19" s="79"/>
      <c r="DHF19" s="79"/>
      <c r="DHG19" s="79"/>
      <c r="DHH19" s="566"/>
      <c r="DHI19" s="79"/>
      <c r="DHJ19" s="79"/>
      <c r="DHK19" s="79"/>
      <c r="DHL19" s="79"/>
      <c r="DHM19" s="567"/>
      <c r="DHN19" s="79"/>
      <c r="DHO19" s="79"/>
      <c r="DHP19" s="566"/>
      <c r="DHQ19" s="79"/>
      <c r="DHR19" s="79"/>
      <c r="DHS19" s="79"/>
      <c r="DHT19" s="79"/>
      <c r="DHU19" s="79"/>
      <c r="DHV19" s="79"/>
      <c r="DHW19" s="566"/>
      <c r="DHX19" s="79"/>
      <c r="DHY19" s="79"/>
      <c r="DHZ19" s="79"/>
      <c r="DIA19" s="79"/>
      <c r="DIB19" s="567"/>
      <c r="DIC19" s="79"/>
      <c r="DID19" s="79"/>
      <c r="DIE19" s="566"/>
      <c r="DIF19" s="79"/>
      <c r="DIG19" s="79"/>
      <c r="DIH19" s="79"/>
      <c r="DII19" s="79"/>
      <c r="DIJ19" s="79"/>
      <c r="DIK19" s="79"/>
      <c r="DIL19" s="566"/>
      <c r="DIM19" s="79"/>
      <c r="DIN19" s="79"/>
      <c r="DIO19" s="79"/>
      <c r="DIP19" s="79"/>
      <c r="DIQ19" s="567"/>
      <c r="DIR19" s="79"/>
      <c r="DIS19" s="79"/>
      <c r="DIT19" s="566"/>
      <c r="DIU19" s="79"/>
      <c r="DIV19" s="79"/>
      <c r="DIW19" s="79"/>
      <c r="DIX19" s="79"/>
      <c r="DIY19" s="79"/>
      <c r="DIZ19" s="79"/>
      <c r="DJA19" s="566"/>
      <c r="DJB19" s="79"/>
      <c r="DJC19" s="79"/>
      <c r="DJD19" s="79"/>
      <c r="DJE19" s="79"/>
      <c r="DJF19" s="567"/>
      <c r="DJG19" s="79"/>
      <c r="DJH19" s="79"/>
      <c r="DJI19" s="566"/>
      <c r="DJJ19" s="79"/>
      <c r="DJK19" s="79"/>
      <c r="DJL19" s="79"/>
      <c r="DJM19" s="79"/>
      <c r="DJN19" s="79"/>
      <c r="DJO19" s="79"/>
      <c r="DJP19" s="566"/>
      <c r="DJQ19" s="79"/>
      <c r="DJR19" s="79"/>
      <c r="DJS19" s="79"/>
      <c r="DJT19" s="79"/>
      <c r="DJU19" s="567"/>
      <c r="DJV19" s="79"/>
      <c r="DJW19" s="79"/>
      <c r="DJX19" s="566"/>
      <c r="DJY19" s="79"/>
      <c r="DJZ19" s="79"/>
      <c r="DKA19" s="79"/>
      <c r="DKB19" s="79"/>
      <c r="DKC19" s="79"/>
      <c r="DKD19" s="79"/>
      <c r="DKE19" s="566"/>
      <c r="DKF19" s="79"/>
      <c r="DKG19" s="79"/>
      <c r="DKH19" s="79"/>
      <c r="DKI19" s="79"/>
      <c r="DKJ19" s="567"/>
      <c r="DKK19" s="79"/>
      <c r="DKL19" s="79"/>
      <c r="DKM19" s="566"/>
      <c r="DKN19" s="79"/>
      <c r="DKO19" s="79"/>
      <c r="DKP19" s="79"/>
      <c r="DKQ19" s="79"/>
      <c r="DKR19" s="79"/>
      <c r="DKS19" s="79"/>
      <c r="DKT19" s="566"/>
      <c r="DKU19" s="79"/>
      <c r="DKV19" s="79"/>
      <c r="DKW19" s="79"/>
      <c r="DKX19" s="79"/>
      <c r="DKY19" s="567"/>
      <c r="DKZ19" s="79"/>
      <c r="DLA19" s="79"/>
      <c r="DLB19" s="566"/>
      <c r="DLC19" s="79"/>
      <c r="DLD19" s="79"/>
      <c r="DLE19" s="79"/>
      <c r="DLF19" s="79"/>
      <c r="DLG19" s="79"/>
      <c r="DLH19" s="79"/>
      <c r="DLI19" s="566"/>
      <c r="DLJ19" s="79"/>
      <c r="DLK19" s="79"/>
      <c r="DLL19" s="79"/>
      <c r="DLM19" s="79"/>
      <c r="DLN19" s="567"/>
      <c r="DLO19" s="79"/>
      <c r="DLP19" s="79"/>
      <c r="DLQ19" s="566"/>
      <c r="DLR19" s="79"/>
      <c r="DLS19" s="79"/>
      <c r="DLT19" s="79"/>
      <c r="DLU19" s="79"/>
      <c r="DLV19" s="79"/>
      <c r="DLW19" s="79"/>
      <c r="DLX19" s="566"/>
      <c r="DLY19" s="79"/>
      <c r="DLZ19" s="79"/>
      <c r="DMA19" s="79"/>
      <c r="DMB19" s="79"/>
      <c r="DMC19" s="567"/>
      <c r="DMD19" s="79"/>
      <c r="DME19" s="79"/>
      <c r="DMF19" s="566"/>
      <c r="DMG19" s="79"/>
      <c r="DMH19" s="79"/>
      <c r="DMI19" s="79"/>
      <c r="DMJ19" s="79"/>
      <c r="DMK19" s="79"/>
      <c r="DML19" s="79"/>
      <c r="DMM19" s="566"/>
      <c r="DMN19" s="79"/>
      <c r="DMO19" s="79"/>
      <c r="DMP19" s="79"/>
      <c r="DMQ19" s="79"/>
      <c r="DMR19" s="567"/>
      <c r="DMS19" s="79"/>
      <c r="DMT19" s="79"/>
      <c r="DMU19" s="566"/>
      <c r="DMV19" s="79"/>
      <c r="DMW19" s="79"/>
      <c r="DMX19" s="79"/>
      <c r="DMY19" s="79"/>
      <c r="DMZ19" s="79"/>
      <c r="DNA19" s="79"/>
      <c r="DNB19" s="566"/>
      <c r="DNC19" s="79"/>
      <c r="DND19" s="79"/>
      <c r="DNE19" s="79"/>
      <c r="DNF19" s="79"/>
      <c r="DNG19" s="567"/>
      <c r="DNH19" s="79"/>
      <c r="DNI19" s="79"/>
      <c r="DNJ19" s="566"/>
      <c r="DNK19" s="79"/>
      <c r="DNL19" s="79"/>
      <c r="DNM19" s="79"/>
      <c r="DNN19" s="79"/>
      <c r="DNO19" s="79"/>
      <c r="DNP19" s="79"/>
      <c r="DNQ19" s="566"/>
      <c r="DNR19" s="79"/>
      <c r="DNS19" s="79"/>
      <c r="DNT19" s="79"/>
      <c r="DNU19" s="79"/>
      <c r="DNV19" s="567"/>
      <c r="DNW19" s="79"/>
      <c r="DNX19" s="79"/>
      <c r="DNY19" s="566"/>
      <c r="DNZ19" s="79"/>
      <c r="DOA19" s="79"/>
      <c r="DOB19" s="79"/>
      <c r="DOC19" s="79"/>
      <c r="DOD19" s="79"/>
      <c r="DOE19" s="79"/>
      <c r="DOF19" s="566"/>
      <c r="DOG19" s="79"/>
      <c r="DOH19" s="79"/>
      <c r="DOI19" s="79"/>
      <c r="DOJ19" s="79"/>
      <c r="DOK19" s="567"/>
      <c r="DOL19" s="79"/>
      <c r="DOM19" s="79"/>
      <c r="DON19" s="566"/>
      <c r="DOO19" s="79"/>
      <c r="DOP19" s="79"/>
      <c r="DOQ19" s="79"/>
      <c r="DOR19" s="79"/>
      <c r="DOS19" s="79"/>
      <c r="DOT19" s="79"/>
      <c r="DOU19" s="566"/>
      <c r="DOV19" s="79"/>
      <c r="DOW19" s="79"/>
      <c r="DOX19" s="79"/>
      <c r="DOY19" s="79"/>
      <c r="DOZ19" s="567"/>
      <c r="DPA19" s="79"/>
      <c r="DPB19" s="79"/>
      <c r="DPC19" s="566"/>
      <c r="DPD19" s="79"/>
      <c r="DPE19" s="79"/>
      <c r="DPF19" s="79"/>
      <c r="DPG19" s="79"/>
      <c r="DPH19" s="79"/>
      <c r="DPI19" s="79"/>
      <c r="DPJ19" s="566"/>
      <c r="DPK19" s="79"/>
      <c r="DPL19" s="79"/>
      <c r="DPM19" s="79"/>
      <c r="DPN19" s="79"/>
      <c r="DPO19" s="567"/>
      <c r="DPP19" s="79"/>
      <c r="DPQ19" s="79"/>
      <c r="DPR19" s="566"/>
      <c r="DPS19" s="79"/>
      <c r="DPT19" s="79"/>
      <c r="DPU19" s="79"/>
      <c r="DPV19" s="79"/>
      <c r="DPW19" s="79"/>
      <c r="DPX19" s="79"/>
      <c r="DPY19" s="566"/>
      <c r="DPZ19" s="79"/>
      <c r="DQA19" s="79"/>
      <c r="DQB19" s="79"/>
      <c r="DQC19" s="79"/>
      <c r="DQD19" s="567"/>
      <c r="DQE19" s="79"/>
      <c r="DQF19" s="79"/>
      <c r="DQG19" s="566"/>
      <c r="DQH19" s="79"/>
      <c r="DQI19" s="79"/>
      <c r="DQJ19" s="79"/>
      <c r="DQK19" s="79"/>
      <c r="DQL19" s="79"/>
      <c r="DQM19" s="79"/>
      <c r="DQN19" s="566"/>
      <c r="DQO19" s="79"/>
      <c r="DQP19" s="79"/>
      <c r="DQQ19" s="79"/>
      <c r="DQR19" s="79"/>
      <c r="DQS19" s="567"/>
      <c r="DQT19" s="79"/>
      <c r="DQU19" s="79"/>
      <c r="DQV19" s="566"/>
      <c r="DQW19" s="79"/>
      <c r="DQX19" s="79"/>
      <c r="DQY19" s="79"/>
      <c r="DQZ19" s="79"/>
      <c r="DRA19" s="79"/>
      <c r="DRB19" s="79"/>
      <c r="DRC19" s="566"/>
      <c r="DRD19" s="79"/>
      <c r="DRE19" s="79"/>
      <c r="DRF19" s="79"/>
      <c r="DRG19" s="79"/>
      <c r="DRH19" s="567"/>
      <c r="DRI19" s="79"/>
      <c r="DRJ19" s="79"/>
      <c r="DRK19" s="566"/>
      <c r="DRL19" s="79"/>
      <c r="DRM19" s="79"/>
      <c r="DRN19" s="79"/>
      <c r="DRO19" s="79"/>
      <c r="DRP19" s="79"/>
      <c r="DRQ19" s="79"/>
      <c r="DRR19" s="566"/>
      <c r="DRS19" s="79"/>
      <c r="DRT19" s="79"/>
      <c r="DRU19" s="79"/>
      <c r="DRV19" s="79"/>
      <c r="DRW19" s="567"/>
      <c r="DRX19" s="79"/>
      <c r="DRY19" s="79"/>
      <c r="DRZ19" s="566"/>
      <c r="DSA19" s="79"/>
      <c r="DSB19" s="79"/>
      <c r="DSC19" s="79"/>
      <c r="DSD19" s="79"/>
      <c r="DSE19" s="79"/>
      <c r="DSF19" s="79"/>
      <c r="DSG19" s="566"/>
      <c r="DSH19" s="79"/>
      <c r="DSI19" s="79"/>
      <c r="DSJ19" s="79"/>
      <c r="DSK19" s="79"/>
      <c r="DSL19" s="567"/>
      <c r="DSM19" s="79"/>
      <c r="DSN19" s="79"/>
      <c r="DSO19" s="566"/>
      <c r="DSP19" s="79"/>
      <c r="DSQ19" s="79"/>
      <c r="DSR19" s="79"/>
      <c r="DSS19" s="79"/>
      <c r="DST19" s="79"/>
      <c r="DSU19" s="79"/>
      <c r="DSV19" s="566"/>
      <c r="DSW19" s="79"/>
      <c r="DSX19" s="79"/>
      <c r="DSY19" s="79"/>
      <c r="DSZ19" s="79"/>
      <c r="DTA19" s="567"/>
      <c r="DTB19" s="79"/>
      <c r="DTC19" s="79"/>
      <c r="DTD19" s="566"/>
      <c r="DTE19" s="79"/>
      <c r="DTF19" s="79"/>
      <c r="DTG19" s="79"/>
      <c r="DTH19" s="79"/>
      <c r="DTI19" s="79"/>
      <c r="DTJ19" s="79"/>
      <c r="DTK19" s="566"/>
      <c r="DTL19" s="79"/>
      <c r="DTM19" s="79"/>
      <c r="DTN19" s="79"/>
      <c r="DTO19" s="79"/>
      <c r="DTP19" s="567"/>
      <c r="DTQ19" s="79"/>
      <c r="DTR19" s="79"/>
      <c r="DTS19" s="566"/>
      <c r="DTT19" s="79"/>
      <c r="DTU19" s="79"/>
      <c r="DTV19" s="79"/>
      <c r="DTW19" s="79"/>
      <c r="DTX19" s="79"/>
      <c r="DTY19" s="79"/>
      <c r="DTZ19" s="566"/>
      <c r="DUA19" s="79"/>
      <c r="DUB19" s="79"/>
      <c r="DUC19" s="79"/>
      <c r="DUD19" s="79"/>
      <c r="DUE19" s="567"/>
      <c r="DUF19" s="79"/>
      <c r="DUG19" s="79"/>
      <c r="DUH19" s="566"/>
      <c r="DUI19" s="79"/>
      <c r="DUJ19" s="79"/>
      <c r="DUK19" s="79"/>
      <c r="DUL19" s="79"/>
      <c r="DUM19" s="79"/>
      <c r="DUN19" s="79"/>
      <c r="DUO19" s="566"/>
      <c r="DUP19" s="79"/>
      <c r="DUQ19" s="79"/>
      <c r="DUR19" s="79"/>
      <c r="DUS19" s="79"/>
      <c r="DUT19" s="567"/>
      <c r="DUU19" s="79"/>
      <c r="DUV19" s="79"/>
      <c r="DUW19" s="566"/>
      <c r="DUX19" s="79"/>
      <c r="DUY19" s="79"/>
      <c r="DUZ19" s="79"/>
      <c r="DVA19" s="79"/>
      <c r="DVB19" s="79"/>
      <c r="DVC19" s="79"/>
      <c r="DVD19" s="566"/>
      <c r="DVE19" s="79"/>
      <c r="DVF19" s="79"/>
      <c r="DVG19" s="79"/>
      <c r="DVH19" s="79"/>
      <c r="DVI19" s="567"/>
      <c r="DVJ19" s="79"/>
      <c r="DVK19" s="79"/>
      <c r="DVL19" s="566"/>
      <c r="DVM19" s="79"/>
      <c r="DVN19" s="79"/>
      <c r="DVO19" s="79"/>
      <c r="DVP19" s="79"/>
      <c r="DVQ19" s="79"/>
      <c r="DVR19" s="79"/>
      <c r="DVS19" s="566"/>
      <c r="DVT19" s="79"/>
      <c r="DVU19" s="79"/>
      <c r="DVV19" s="79"/>
      <c r="DVW19" s="79"/>
      <c r="DVX19" s="567"/>
      <c r="DVY19" s="79"/>
      <c r="DVZ19" s="79"/>
      <c r="DWA19" s="566"/>
      <c r="DWB19" s="79"/>
      <c r="DWC19" s="79"/>
      <c r="DWD19" s="79"/>
      <c r="DWE19" s="79"/>
      <c r="DWF19" s="79"/>
      <c r="DWG19" s="79"/>
      <c r="DWH19" s="566"/>
      <c r="DWI19" s="79"/>
      <c r="DWJ19" s="79"/>
      <c r="DWK19" s="79"/>
      <c r="DWL19" s="79"/>
      <c r="DWM19" s="567"/>
      <c r="DWN19" s="79"/>
      <c r="DWO19" s="79"/>
      <c r="DWP19" s="566"/>
      <c r="DWQ19" s="79"/>
      <c r="DWR19" s="79"/>
      <c r="DWS19" s="79"/>
      <c r="DWT19" s="79"/>
      <c r="DWU19" s="79"/>
      <c r="DWV19" s="79"/>
      <c r="DWW19" s="566"/>
      <c r="DWX19" s="79"/>
      <c r="DWY19" s="79"/>
      <c r="DWZ19" s="79"/>
      <c r="DXA19" s="79"/>
      <c r="DXB19" s="567"/>
      <c r="DXC19" s="79"/>
      <c r="DXD19" s="79"/>
      <c r="DXE19" s="566"/>
      <c r="DXF19" s="79"/>
      <c r="DXG19" s="79"/>
      <c r="DXH19" s="79"/>
      <c r="DXI19" s="79"/>
      <c r="DXJ19" s="79"/>
      <c r="DXK19" s="79"/>
      <c r="DXL19" s="566"/>
      <c r="DXM19" s="79"/>
      <c r="DXN19" s="79"/>
      <c r="DXO19" s="79"/>
      <c r="DXP19" s="79"/>
      <c r="DXQ19" s="567"/>
      <c r="DXR19" s="79"/>
      <c r="DXS19" s="79"/>
      <c r="DXT19" s="566"/>
      <c r="DXU19" s="79"/>
      <c r="DXV19" s="79"/>
      <c r="DXW19" s="79"/>
      <c r="DXX19" s="79"/>
      <c r="DXY19" s="79"/>
      <c r="DXZ19" s="79"/>
      <c r="DYA19" s="566"/>
      <c r="DYB19" s="79"/>
      <c r="DYC19" s="79"/>
      <c r="DYD19" s="79"/>
      <c r="DYE19" s="79"/>
      <c r="DYF19" s="567"/>
      <c r="DYG19" s="79"/>
      <c r="DYH19" s="79"/>
      <c r="DYI19" s="566"/>
      <c r="DYJ19" s="79"/>
      <c r="DYK19" s="79"/>
      <c r="DYL19" s="79"/>
      <c r="DYM19" s="79"/>
      <c r="DYN19" s="79"/>
      <c r="DYO19" s="79"/>
      <c r="DYP19" s="566"/>
      <c r="DYQ19" s="79"/>
      <c r="DYR19" s="79"/>
      <c r="DYS19" s="79"/>
      <c r="DYT19" s="79"/>
      <c r="DYU19" s="567"/>
      <c r="DYV19" s="79"/>
      <c r="DYW19" s="79"/>
      <c r="DYX19" s="566"/>
      <c r="DYY19" s="79"/>
      <c r="DYZ19" s="79"/>
      <c r="DZA19" s="79"/>
      <c r="DZB19" s="79"/>
      <c r="DZC19" s="79"/>
      <c r="DZD19" s="79"/>
      <c r="DZE19" s="566"/>
      <c r="DZF19" s="79"/>
      <c r="DZG19" s="79"/>
      <c r="DZH19" s="79"/>
      <c r="DZI19" s="79"/>
      <c r="DZJ19" s="567"/>
      <c r="DZK19" s="79"/>
      <c r="DZL19" s="79"/>
      <c r="DZM19" s="566"/>
      <c r="DZN19" s="79"/>
      <c r="DZO19" s="79"/>
      <c r="DZP19" s="79"/>
      <c r="DZQ19" s="79"/>
      <c r="DZR19" s="79"/>
      <c r="DZS19" s="79"/>
      <c r="DZT19" s="566"/>
      <c r="DZU19" s="79"/>
      <c r="DZV19" s="79"/>
      <c r="DZW19" s="79"/>
      <c r="DZX19" s="79"/>
      <c r="DZY19" s="567"/>
      <c r="DZZ19" s="79"/>
      <c r="EAA19" s="79"/>
      <c r="EAB19" s="566"/>
      <c r="EAC19" s="79"/>
      <c r="EAD19" s="79"/>
      <c r="EAE19" s="79"/>
      <c r="EAF19" s="79"/>
      <c r="EAG19" s="79"/>
      <c r="EAH19" s="79"/>
      <c r="EAI19" s="566"/>
      <c r="EAJ19" s="79"/>
      <c r="EAK19" s="79"/>
      <c r="EAL19" s="79"/>
      <c r="EAM19" s="79"/>
      <c r="EAN19" s="567"/>
      <c r="EAO19" s="79"/>
      <c r="EAP19" s="79"/>
      <c r="EAQ19" s="566"/>
      <c r="EAR19" s="79"/>
      <c r="EAS19" s="79"/>
      <c r="EAT19" s="79"/>
      <c r="EAU19" s="79"/>
      <c r="EAV19" s="79"/>
      <c r="EAW19" s="79"/>
      <c r="EAX19" s="566"/>
      <c r="EAY19" s="79"/>
      <c r="EAZ19" s="79"/>
      <c r="EBA19" s="79"/>
      <c r="EBB19" s="79"/>
      <c r="EBC19" s="567"/>
      <c r="EBD19" s="79"/>
      <c r="EBE19" s="79"/>
      <c r="EBF19" s="566"/>
      <c r="EBG19" s="79"/>
      <c r="EBH19" s="79"/>
      <c r="EBI19" s="79"/>
      <c r="EBJ19" s="79"/>
      <c r="EBK19" s="79"/>
      <c r="EBL19" s="79"/>
      <c r="EBM19" s="566"/>
      <c r="EBN19" s="79"/>
      <c r="EBO19" s="79"/>
      <c r="EBP19" s="79"/>
      <c r="EBQ19" s="79"/>
      <c r="EBR19" s="567"/>
      <c r="EBS19" s="79"/>
      <c r="EBT19" s="79"/>
      <c r="EBU19" s="566"/>
      <c r="EBV19" s="79"/>
      <c r="EBW19" s="79"/>
      <c r="EBX19" s="79"/>
      <c r="EBY19" s="79"/>
      <c r="EBZ19" s="79"/>
      <c r="ECA19" s="79"/>
      <c r="ECB19" s="566"/>
      <c r="ECC19" s="79"/>
      <c r="ECD19" s="79"/>
      <c r="ECE19" s="79"/>
      <c r="ECF19" s="79"/>
      <c r="ECG19" s="567"/>
      <c r="ECH19" s="79"/>
      <c r="ECI19" s="79"/>
      <c r="ECJ19" s="566"/>
      <c r="ECK19" s="79"/>
      <c r="ECL19" s="79"/>
      <c r="ECM19" s="79"/>
      <c r="ECN19" s="79"/>
      <c r="ECO19" s="79"/>
      <c r="ECP19" s="79"/>
      <c r="ECQ19" s="566"/>
      <c r="ECR19" s="79"/>
      <c r="ECS19" s="79"/>
      <c r="ECT19" s="79"/>
      <c r="ECU19" s="79"/>
      <c r="ECV19" s="567"/>
      <c r="ECW19" s="79"/>
      <c r="ECX19" s="79"/>
      <c r="ECY19" s="566"/>
      <c r="ECZ19" s="79"/>
      <c r="EDA19" s="79"/>
      <c r="EDB19" s="79"/>
      <c r="EDC19" s="79"/>
      <c r="EDD19" s="79"/>
      <c r="EDE19" s="79"/>
      <c r="EDF19" s="566"/>
      <c r="EDG19" s="79"/>
      <c r="EDH19" s="79"/>
      <c r="EDI19" s="79"/>
      <c r="EDJ19" s="79"/>
      <c r="EDK19" s="567"/>
      <c r="EDL19" s="79"/>
      <c r="EDM19" s="79"/>
      <c r="EDN19" s="566"/>
      <c r="EDO19" s="79"/>
      <c r="EDP19" s="79"/>
      <c r="EDQ19" s="79"/>
      <c r="EDR19" s="79"/>
      <c r="EDS19" s="79"/>
      <c r="EDT19" s="79"/>
      <c r="EDU19" s="566"/>
      <c r="EDV19" s="79"/>
      <c r="EDW19" s="79"/>
      <c r="EDX19" s="79"/>
      <c r="EDY19" s="79"/>
      <c r="EDZ19" s="567"/>
      <c r="EEA19" s="79"/>
      <c r="EEB19" s="79"/>
      <c r="EEC19" s="566"/>
      <c r="EED19" s="79"/>
      <c r="EEE19" s="79"/>
      <c r="EEF19" s="79"/>
      <c r="EEG19" s="79"/>
      <c r="EEH19" s="79"/>
      <c r="EEI19" s="79"/>
      <c r="EEJ19" s="566"/>
      <c r="EEK19" s="79"/>
      <c r="EEL19" s="79"/>
      <c r="EEM19" s="79"/>
      <c r="EEN19" s="79"/>
      <c r="EEO19" s="567"/>
      <c r="EEP19" s="79"/>
      <c r="EEQ19" s="79"/>
      <c r="EER19" s="566"/>
      <c r="EES19" s="79"/>
      <c r="EET19" s="79"/>
      <c r="EEU19" s="79"/>
      <c r="EEV19" s="79"/>
      <c r="EEW19" s="79"/>
      <c r="EEX19" s="79"/>
      <c r="EEY19" s="566"/>
      <c r="EEZ19" s="79"/>
      <c r="EFA19" s="79"/>
      <c r="EFB19" s="79"/>
      <c r="EFC19" s="79"/>
      <c r="EFD19" s="567"/>
      <c r="EFE19" s="79"/>
      <c r="EFF19" s="79"/>
      <c r="EFG19" s="566"/>
      <c r="EFH19" s="79"/>
      <c r="EFI19" s="79"/>
      <c r="EFJ19" s="79"/>
      <c r="EFK19" s="79"/>
      <c r="EFL19" s="79"/>
      <c r="EFM19" s="79"/>
      <c r="EFN19" s="566"/>
      <c r="EFO19" s="79"/>
      <c r="EFP19" s="79"/>
      <c r="EFQ19" s="79"/>
      <c r="EFR19" s="79"/>
      <c r="EFS19" s="567"/>
      <c r="EFT19" s="79"/>
      <c r="EFU19" s="79"/>
      <c r="EFV19" s="566"/>
      <c r="EFW19" s="79"/>
      <c r="EFX19" s="79"/>
      <c r="EFY19" s="79"/>
      <c r="EFZ19" s="79"/>
      <c r="EGA19" s="79"/>
      <c r="EGB19" s="79"/>
      <c r="EGC19" s="566"/>
      <c r="EGD19" s="79"/>
      <c r="EGE19" s="79"/>
      <c r="EGF19" s="79"/>
      <c r="EGG19" s="79"/>
      <c r="EGH19" s="567"/>
      <c r="EGI19" s="79"/>
      <c r="EGJ19" s="79"/>
      <c r="EGK19" s="566"/>
      <c r="EGL19" s="79"/>
      <c r="EGM19" s="79"/>
      <c r="EGN19" s="79"/>
      <c r="EGO19" s="79"/>
      <c r="EGP19" s="79"/>
      <c r="EGQ19" s="79"/>
      <c r="EGR19" s="566"/>
      <c r="EGS19" s="79"/>
      <c r="EGT19" s="79"/>
      <c r="EGU19" s="79"/>
      <c r="EGV19" s="79"/>
      <c r="EGW19" s="567"/>
      <c r="EGX19" s="79"/>
      <c r="EGY19" s="79"/>
      <c r="EGZ19" s="566"/>
      <c r="EHA19" s="79"/>
      <c r="EHB19" s="79"/>
      <c r="EHC19" s="79"/>
      <c r="EHD19" s="79"/>
      <c r="EHE19" s="79"/>
      <c r="EHF19" s="79"/>
      <c r="EHG19" s="566"/>
      <c r="EHH19" s="79"/>
      <c r="EHI19" s="79"/>
      <c r="EHJ19" s="79"/>
      <c r="EHK19" s="79"/>
      <c r="EHL19" s="567"/>
      <c r="EHM19" s="79"/>
      <c r="EHN19" s="79"/>
      <c r="EHO19" s="566"/>
      <c r="EHP19" s="79"/>
      <c r="EHQ19" s="79"/>
      <c r="EHR19" s="79"/>
      <c r="EHS19" s="79"/>
      <c r="EHT19" s="79"/>
      <c r="EHU19" s="79"/>
      <c r="EHV19" s="566"/>
      <c r="EHW19" s="79"/>
      <c r="EHX19" s="79"/>
      <c r="EHY19" s="79"/>
      <c r="EHZ19" s="79"/>
      <c r="EIA19" s="567"/>
      <c r="EIB19" s="79"/>
      <c r="EIC19" s="79"/>
      <c r="EID19" s="566"/>
      <c r="EIE19" s="79"/>
      <c r="EIF19" s="79"/>
      <c r="EIG19" s="79"/>
      <c r="EIH19" s="79"/>
      <c r="EII19" s="79"/>
      <c r="EIJ19" s="79"/>
      <c r="EIK19" s="566"/>
      <c r="EIL19" s="79"/>
      <c r="EIM19" s="79"/>
      <c r="EIN19" s="79"/>
      <c r="EIO19" s="79"/>
      <c r="EIP19" s="567"/>
      <c r="EIQ19" s="79"/>
      <c r="EIR19" s="79"/>
      <c r="EIS19" s="566"/>
      <c r="EIT19" s="79"/>
      <c r="EIU19" s="79"/>
      <c r="EIV19" s="79"/>
      <c r="EIW19" s="79"/>
      <c r="EIX19" s="79"/>
      <c r="EIY19" s="79"/>
      <c r="EIZ19" s="566"/>
      <c r="EJA19" s="79"/>
      <c r="EJB19" s="79"/>
      <c r="EJC19" s="79"/>
      <c r="EJD19" s="79"/>
      <c r="EJE19" s="567"/>
      <c r="EJF19" s="79"/>
      <c r="EJG19" s="79"/>
      <c r="EJH19" s="566"/>
      <c r="EJI19" s="79"/>
      <c r="EJJ19" s="79"/>
      <c r="EJK19" s="79"/>
      <c r="EJL19" s="79"/>
      <c r="EJM19" s="79"/>
      <c r="EJN19" s="79"/>
      <c r="EJO19" s="566"/>
      <c r="EJP19" s="79"/>
      <c r="EJQ19" s="79"/>
      <c r="EJR19" s="79"/>
      <c r="EJS19" s="79"/>
      <c r="EJT19" s="567"/>
      <c r="EJU19" s="79"/>
      <c r="EJV19" s="79"/>
      <c r="EJW19" s="566"/>
      <c r="EJX19" s="79"/>
      <c r="EJY19" s="79"/>
      <c r="EJZ19" s="79"/>
      <c r="EKA19" s="79"/>
      <c r="EKB19" s="79"/>
      <c r="EKC19" s="79"/>
      <c r="EKD19" s="566"/>
      <c r="EKE19" s="79"/>
      <c r="EKF19" s="79"/>
      <c r="EKG19" s="79"/>
      <c r="EKH19" s="79"/>
      <c r="EKI19" s="567"/>
      <c r="EKJ19" s="79"/>
      <c r="EKK19" s="79"/>
      <c r="EKL19" s="566"/>
      <c r="EKM19" s="79"/>
      <c r="EKN19" s="79"/>
      <c r="EKO19" s="79"/>
      <c r="EKP19" s="79"/>
      <c r="EKQ19" s="79"/>
      <c r="EKR19" s="79"/>
      <c r="EKS19" s="566"/>
      <c r="EKT19" s="79"/>
      <c r="EKU19" s="79"/>
      <c r="EKV19" s="79"/>
      <c r="EKW19" s="79"/>
      <c r="EKX19" s="567"/>
      <c r="EKY19" s="79"/>
      <c r="EKZ19" s="79"/>
      <c r="ELA19" s="566"/>
      <c r="ELB19" s="79"/>
      <c r="ELC19" s="79"/>
      <c r="ELD19" s="79"/>
      <c r="ELE19" s="79"/>
      <c r="ELF19" s="79"/>
      <c r="ELG19" s="79"/>
      <c r="ELH19" s="566"/>
      <c r="ELI19" s="79"/>
      <c r="ELJ19" s="79"/>
      <c r="ELK19" s="79"/>
      <c r="ELL19" s="79"/>
      <c r="ELM19" s="567"/>
      <c r="ELN19" s="79"/>
      <c r="ELO19" s="79"/>
      <c r="ELP19" s="566"/>
      <c r="ELQ19" s="79"/>
      <c r="ELR19" s="79"/>
      <c r="ELS19" s="79"/>
      <c r="ELT19" s="79"/>
      <c r="ELU19" s="79"/>
      <c r="ELV19" s="79"/>
      <c r="ELW19" s="566"/>
      <c r="ELX19" s="79"/>
      <c r="ELY19" s="79"/>
      <c r="ELZ19" s="79"/>
      <c r="EMA19" s="79"/>
      <c r="EMB19" s="567"/>
      <c r="EMC19" s="79"/>
      <c r="EMD19" s="79"/>
      <c r="EME19" s="566"/>
      <c r="EMF19" s="79"/>
      <c r="EMG19" s="79"/>
      <c r="EMH19" s="79"/>
      <c r="EMI19" s="79"/>
      <c r="EMJ19" s="79"/>
      <c r="EMK19" s="79"/>
      <c r="EML19" s="566"/>
      <c r="EMM19" s="79"/>
      <c r="EMN19" s="79"/>
      <c r="EMO19" s="79"/>
      <c r="EMP19" s="79"/>
      <c r="EMQ19" s="567"/>
      <c r="EMR19" s="79"/>
      <c r="EMS19" s="79"/>
      <c r="EMT19" s="566"/>
      <c r="EMU19" s="79"/>
      <c r="EMV19" s="79"/>
      <c r="EMW19" s="79"/>
      <c r="EMX19" s="79"/>
      <c r="EMY19" s="79"/>
      <c r="EMZ19" s="79"/>
      <c r="ENA19" s="566"/>
      <c r="ENB19" s="79"/>
      <c r="ENC19" s="79"/>
      <c r="END19" s="79"/>
      <c r="ENE19" s="79"/>
      <c r="ENF19" s="567"/>
      <c r="ENG19" s="79"/>
      <c r="ENH19" s="79"/>
      <c r="ENI19" s="566"/>
      <c r="ENJ19" s="79"/>
      <c r="ENK19" s="79"/>
      <c r="ENL19" s="79"/>
      <c r="ENM19" s="79"/>
      <c r="ENN19" s="79"/>
      <c r="ENO19" s="79"/>
      <c r="ENP19" s="566"/>
      <c r="ENQ19" s="79"/>
      <c r="ENR19" s="79"/>
      <c r="ENS19" s="79"/>
      <c r="ENT19" s="79"/>
      <c r="ENU19" s="567"/>
      <c r="ENV19" s="79"/>
      <c r="ENW19" s="79"/>
      <c r="ENX19" s="566"/>
      <c r="ENY19" s="79"/>
      <c r="ENZ19" s="79"/>
      <c r="EOA19" s="79"/>
      <c r="EOB19" s="79"/>
      <c r="EOC19" s="79"/>
      <c r="EOD19" s="79"/>
      <c r="EOE19" s="566"/>
      <c r="EOF19" s="79"/>
      <c r="EOG19" s="79"/>
      <c r="EOH19" s="79"/>
      <c r="EOI19" s="79"/>
      <c r="EOJ19" s="567"/>
      <c r="EOK19" s="79"/>
      <c r="EOL19" s="79"/>
      <c r="EOM19" s="566"/>
      <c r="EON19" s="79"/>
      <c r="EOO19" s="79"/>
      <c r="EOP19" s="79"/>
      <c r="EOQ19" s="79"/>
      <c r="EOR19" s="79"/>
      <c r="EOS19" s="79"/>
      <c r="EOT19" s="566"/>
      <c r="EOU19" s="79"/>
      <c r="EOV19" s="79"/>
      <c r="EOW19" s="79"/>
      <c r="EOX19" s="79"/>
      <c r="EOY19" s="567"/>
      <c r="EOZ19" s="79"/>
      <c r="EPA19" s="79"/>
      <c r="EPB19" s="566"/>
      <c r="EPC19" s="79"/>
      <c r="EPD19" s="79"/>
      <c r="EPE19" s="79"/>
      <c r="EPF19" s="79"/>
      <c r="EPG19" s="79"/>
      <c r="EPH19" s="79"/>
      <c r="EPI19" s="566"/>
      <c r="EPJ19" s="79"/>
      <c r="EPK19" s="79"/>
      <c r="EPL19" s="79"/>
      <c r="EPM19" s="79"/>
      <c r="EPN19" s="567"/>
      <c r="EPO19" s="79"/>
      <c r="EPP19" s="79"/>
      <c r="EPQ19" s="566"/>
      <c r="EPR19" s="79"/>
      <c r="EPS19" s="79"/>
      <c r="EPT19" s="79"/>
      <c r="EPU19" s="79"/>
      <c r="EPV19" s="79"/>
      <c r="EPW19" s="79"/>
      <c r="EPX19" s="566"/>
      <c r="EPY19" s="79"/>
      <c r="EPZ19" s="79"/>
      <c r="EQA19" s="79"/>
      <c r="EQB19" s="79"/>
      <c r="EQC19" s="567"/>
      <c r="EQD19" s="79"/>
      <c r="EQE19" s="79"/>
      <c r="EQF19" s="566"/>
      <c r="EQG19" s="79"/>
      <c r="EQH19" s="79"/>
      <c r="EQI19" s="79"/>
      <c r="EQJ19" s="79"/>
      <c r="EQK19" s="79"/>
      <c r="EQL19" s="79"/>
      <c r="EQM19" s="566"/>
      <c r="EQN19" s="79"/>
      <c r="EQO19" s="79"/>
      <c r="EQP19" s="79"/>
      <c r="EQQ19" s="79"/>
      <c r="EQR19" s="567"/>
      <c r="EQS19" s="79"/>
      <c r="EQT19" s="79"/>
      <c r="EQU19" s="566"/>
      <c r="EQV19" s="79"/>
      <c r="EQW19" s="79"/>
      <c r="EQX19" s="79"/>
      <c r="EQY19" s="79"/>
      <c r="EQZ19" s="79"/>
      <c r="ERA19" s="79"/>
      <c r="ERB19" s="566"/>
      <c r="ERC19" s="79"/>
      <c r="ERD19" s="79"/>
      <c r="ERE19" s="79"/>
      <c r="ERF19" s="79"/>
      <c r="ERG19" s="567"/>
      <c r="ERH19" s="79"/>
      <c r="ERI19" s="79"/>
      <c r="ERJ19" s="566"/>
      <c r="ERK19" s="79"/>
      <c r="ERL19" s="79"/>
      <c r="ERM19" s="79"/>
      <c r="ERN19" s="79"/>
      <c r="ERO19" s="79"/>
      <c r="ERP19" s="79"/>
      <c r="ERQ19" s="566"/>
      <c r="ERR19" s="79"/>
      <c r="ERS19" s="79"/>
      <c r="ERT19" s="79"/>
      <c r="ERU19" s="79"/>
      <c r="ERV19" s="567"/>
      <c r="ERW19" s="79"/>
      <c r="ERX19" s="79"/>
      <c r="ERY19" s="566"/>
      <c r="ERZ19" s="79"/>
      <c r="ESA19" s="79"/>
      <c r="ESB19" s="79"/>
      <c r="ESC19" s="79"/>
      <c r="ESD19" s="79"/>
      <c r="ESE19" s="79"/>
      <c r="ESF19" s="566"/>
      <c r="ESG19" s="79"/>
      <c r="ESH19" s="79"/>
      <c r="ESI19" s="79"/>
      <c r="ESJ19" s="79"/>
      <c r="ESK19" s="567"/>
      <c r="ESL19" s="79"/>
      <c r="ESM19" s="79"/>
      <c r="ESN19" s="566"/>
      <c r="ESO19" s="79"/>
      <c r="ESP19" s="79"/>
      <c r="ESQ19" s="79"/>
      <c r="ESR19" s="79"/>
      <c r="ESS19" s="79"/>
      <c r="EST19" s="79"/>
      <c r="ESU19" s="566"/>
      <c r="ESV19" s="79"/>
      <c r="ESW19" s="79"/>
      <c r="ESX19" s="79"/>
      <c r="ESY19" s="79"/>
      <c r="ESZ19" s="567"/>
      <c r="ETA19" s="79"/>
      <c r="ETB19" s="79"/>
      <c r="ETC19" s="566"/>
      <c r="ETD19" s="79"/>
      <c r="ETE19" s="79"/>
      <c r="ETF19" s="79"/>
      <c r="ETG19" s="79"/>
      <c r="ETH19" s="79"/>
      <c r="ETI19" s="79"/>
      <c r="ETJ19" s="566"/>
      <c r="ETK19" s="79"/>
      <c r="ETL19" s="79"/>
      <c r="ETM19" s="79"/>
      <c r="ETN19" s="79"/>
      <c r="ETO19" s="567"/>
      <c r="ETP19" s="79"/>
      <c r="ETQ19" s="79"/>
      <c r="ETR19" s="566"/>
      <c r="ETS19" s="79"/>
      <c r="ETT19" s="79"/>
      <c r="ETU19" s="79"/>
      <c r="ETV19" s="79"/>
      <c r="ETW19" s="79"/>
      <c r="ETX19" s="79"/>
      <c r="ETY19" s="566"/>
      <c r="ETZ19" s="79"/>
      <c r="EUA19" s="79"/>
      <c r="EUB19" s="79"/>
      <c r="EUC19" s="79"/>
      <c r="EUD19" s="567"/>
      <c r="EUE19" s="79"/>
      <c r="EUF19" s="79"/>
      <c r="EUG19" s="566"/>
      <c r="EUH19" s="79"/>
      <c r="EUI19" s="79"/>
      <c r="EUJ19" s="79"/>
      <c r="EUK19" s="79"/>
      <c r="EUL19" s="79"/>
      <c r="EUM19" s="79"/>
      <c r="EUN19" s="566"/>
      <c r="EUO19" s="79"/>
      <c r="EUP19" s="79"/>
      <c r="EUQ19" s="79"/>
      <c r="EUR19" s="79"/>
      <c r="EUS19" s="567"/>
      <c r="EUT19" s="79"/>
      <c r="EUU19" s="79"/>
      <c r="EUV19" s="566"/>
      <c r="EUW19" s="79"/>
      <c r="EUX19" s="79"/>
      <c r="EUY19" s="79"/>
      <c r="EUZ19" s="79"/>
      <c r="EVA19" s="79"/>
      <c r="EVB19" s="79"/>
      <c r="EVC19" s="566"/>
      <c r="EVD19" s="79"/>
      <c r="EVE19" s="79"/>
      <c r="EVF19" s="79"/>
      <c r="EVG19" s="79"/>
      <c r="EVH19" s="567"/>
      <c r="EVI19" s="79"/>
      <c r="EVJ19" s="79"/>
      <c r="EVK19" s="566"/>
      <c r="EVL19" s="79"/>
      <c r="EVM19" s="79"/>
      <c r="EVN19" s="79"/>
      <c r="EVO19" s="79"/>
      <c r="EVP19" s="79"/>
      <c r="EVQ19" s="79"/>
      <c r="EVR19" s="566"/>
      <c r="EVS19" s="79"/>
      <c r="EVT19" s="79"/>
      <c r="EVU19" s="79"/>
      <c r="EVV19" s="79"/>
      <c r="EVW19" s="567"/>
      <c r="EVX19" s="79"/>
      <c r="EVY19" s="79"/>
      <c r="EVZ19" s="566"/>
      <c r="EWA19" s="79"/>
      <c r="EWB19" s="79"/>
      <c r="EWC19" s="79"/>
      <c r="EWD19" s="79"/>
      <c r="EWE19" s="79"/>
      <c r="EWF19" s="79"/>
      <c r="EWG19" s="566"/>
      <c r="EWH19" s="79"/>
      <c r="EWI19" s="79"/>
      <c r="EWJ19" s="79"/>
      <c r="EWK19" s="79"/>
      <c r="EWL19" s="567"/>
      <c r="EWM19" s="79"/>
      <c r="EWN19" s="79"/>
      <c r="EWO19" s="566"/>
      <c r="EWP19" s="79"/>
      <c r="EWQ19" s="79"/>
      <c r="EWR19" s="79"/>
      <c r="EWS19" s="79"/>
      <c r="EWT19" s="79"/>
      <c r="EWU19" s="79"/>
      <c r="EWV19" s="566"/>
      <c r="EWW19" s="79"/>
      <c r="EWX19" s="79"/>
      <c r="EWY19" s="79"/>
      <c r="EWZ19" s="79"/>
      <c r="EXA19" s="567"/>
      <c r="EXB19" s="79"/>
      <c r="EXC19" s="79"/>
      <c r="EXD19" s="566"/>
      <c r="EXE19" s="79"/>
      <c r="EXF19" s="79"/>
      <c r="EXG19" s="79"/>
      <c r="EXH19" s="79"/>
      <c r="EXI19" s="79"/>
      <c r="EXJ19" s="79"/>
      <c r="EXK19" s="566"/>
      <c r="EXL19" s="79"/>
      <c r="EXM19" s="79"/>
      <c r="EXN19" s="79"/>
      <c r="EXO19" s="79"/>
      <c r="EXP19" s="567"/>
      <c r="EXQ19" s="79"/>
      <c r="EXR19" s="79"/>
      <c r="EXS19" s="566"/>
      <c r="EXT19" s="79"/>
      <c r="EXU19" s="79"/>
      <c r="EXV19" s="79"/>
      <c r="EXW19" s="79"/>
      <c r="EXX19" s="79"/>
      <c r="EXY19" s="79"/>
      <c r="EXZ19" s="566"/>
      <c r="EYA19" s="79"/>
      <c r="EYB19" s="79"/>
      <c r="EYC19" s="79"/>
      <c r="EYD19" s="79"/>
      <c r="EYE19" s="567"/>
      <c r="EYF19" s="79"/>
      <c r="EYG19" s="79"/>
      <c r="EYH19" s="566"/>
      <c r="EYI19" s="79"/>
      <c r="EYJ19" s="79"/>
      <c r="EYK19" s="79"/>
      <c r="EYL19" s="79"/>
      <c r="EYM19" s="79"/>
      <c r="EYN19" s="79"/>
      <c r="EYO19" s="566"/>
      <c r="EYP19" s="79"/>
      <c r="EYQ19" s="79"/>
      <c r="EYR19" s="79"/>
      <c r="EYS19" s="79"/>
      <c r="EYT19" s="567"/>
      <c r="EYU19" s="79"/>
      <c r="EYV19" s="79"/>
      <c r="EYW19" s="566"/>
      <c r="EYX19" s="79"/>
      <c r="EYY19" s="79"/>
      <c r="EYZ19" s="79"/>
      <c r="EZA19" s="79"/>
      <c r="EZB19" s="79"/>
      <c r="EZC19" s="79"/>
      <c r="EZD19" s="566"/>
      <c r="EZE19" s="79"/>
      <c r="EZF19" s="79"/>
      <c r="EZG19" s="79"/>
      <c r="EZH19" s="79"/>
      <c r="EZI19" s="567"/>
      <c r="EZJ19" s="79"/>
      <c r="EZK19" s="79"/>
      <c r="EZL19" s="566"/>
      <c r="EZM19" s="79"/>
      <c r="EZN19" s="79"/>
      <c r="EZO19" s="79"/>
      <c r="EZP19" s="79"/>
      <c r="EZQ19" s="79"/>
      <c r="EZR19" s="79"/>
      <c r="EZS19" s="566"/>
      <c r="EZT19" s="79"/>
      <c r="EZU19" s="79"/>
      <c r="EZV19" s="79"/>
      <c r="EZW19" s="79"/>
      <c r="EZX19" s="567"/>
      <c r="EZY19" s="79"/>
      <c r="EZZ19" s="79"/>
      <c r="FAA19" s="566"/>
      <c r="FAB19" s="79"/>
      <c r="FAC19" s="79"/>
      <c r="FAD19" s="79"/>
      <c r="FAE19" s="79"/>
      <c r="FAF19" s="79"/>
      <c r="FAG19" s="79"/>
      <c r="FAH19" s="566"/>
      <c r="FAI19" s="79"/>
      <c r="FAJ19" s="79"/>
      <c r="FAK19" s="79"/>
      <c r="FAL19" s="79"/>
      <c r="FAM19" s="567"/>
      <c r="FAN19" s="79"/>
      <c r="FAO19" s="79"/>
      <c r="FAP19" s="566"/>
      <c r="FAQ19" s="79"/>
      <c r="FAR19" s="79"/>
      <c r="FAS19" s="79"/>
      <c r="FAT19" s="79"/>
      <c r="FAU19" s="79"/>
      <c r="FAV19" s="79"/>
      <c r="FAW19" s="566"/>
      <c r="FAX19" s="79"/>
      <c r="FAY19" s="79"/>
      <c r="FAZ19" s="79"/>
      <c r="FBA19" s="79"/>
      <c r="FBB19" s="567"/>
      <c r="FBC19" s="79"/>
      <c r="FBD19" s="79"/>
      <c r="FBE19" s="566"/>
      <c r="FBF19" s="79"/>
      <c r="FBG19" s="79"/>
      <c r="FBH19" s="79"/>
      <c r="FBI19" s="79"/>
      <c r="FBJ19" s="79"/>
      <c r="FBK19" s="79"/>
      <c r="FBL19" s="566"/>
      <c r="FBM19" s="79"/>
      <c r="FBN19" s="79"/>
      <c r="FBO19" s="79"/>
      <c r="FBP19" s="79"/>
      <c r="FBQ19" s="567"/>
      <c r="FBR19" s="79"/>
      <c r="FBS19" s="79"/>
      <c r="FBT19" s="566"/>
      <c r="FBU19" s="79"/>
      <c r="FBV19" s="79"/>
      <c r="FBW19" s="79"/>
      <c r="FBX19" s="79"/>
      <c r="FBY19" s="79"/>
      <c r="FBZ19" s="79"/>
      <c r="FCA19" s="566"/>
      <c r="FCB19" s="79"/>
      <c r="FCC19" s="79"/>
      <c r="FCD19" s="79"/>
      <c r="FCE19" s="79"/>
      <c r="FCF19" s="567"/>
      <c r="FCG19" s="79"/>
      <c r="FCH19" s="79"/>
      <c r="FCI19" s="566"/>
      <c r="FCJ19" s="79"/>
      <c r="FCK19" s="79"/>
      <c r="FCL19" s="79"/>
      <c r="FCM19" s="79"/>
      <c r="FCN19" s="79"/>
      <c r="FCO19" s="79"/>
      <c r="FCP19" s="566"/>
      <c r="FCQ19" s="79"/>
      <c r="FCR19" s="79"/>
      <c r="FCS19" s="79"/>
      <c r="FCT19" s="79"/>
      <c r="FCU19" s="567"/>
      <c r="FCV19" s="79"/>
      <c r="FCW19" s="79"/>
      <c r="FCX19" s="566"/>
      <c r="FCY19" s="79"/>
      <c r="FCZ19" s="79"/>
      <c r="FDA19" s="79"/>
      <c r="FDB19" s="79"/>
      <c r="FDC19" s="79"/>
      <c r="FDD19" s="79"/>
      <c r="FDE19" s="566"/>
      <c r="FDF19" s="79"/>
      <c r="FDG19" s="79"/>
      <c r="FDH19" s="79"/>
      <c r="FDI19" s="79"/>
      <c r="FDJ19" s="567"/>
      <c r="FDK19" s="79"/>
      <c r="FDL19" s="79"/>
      <c r="FDM19" s="566"/>
      <c r="FDN19" s="79"/>
      <c r="FDO19" s="79"/>
      <c r="FDP19" s="79"/>
      <c r="FDQ19" s="79"/>
      <c r="FDR19" s="79"/>
      <c r="FDS19" s="79"/>
      <c r="FDT19" s="566"/>
      <c r="FDU19" s="79"/>
      <c r="FDV19" s="79"/>
      <c r="FDW19" s="79"/>
      <c r="FDX19" s="79"/>
      <c r="FDY19" s="567"/>
      <c r="FDZ19" s="79"/>
      <c r="FEA19" s="79"/>
      <c r="FEB19" s="566"/>
      <c r="FEC19" s="79"/>
      <c r="FED19" s="79"/>
      <c r="FEE19" s="79"/>
      <c r="FEF19" s="79"/>
      <c r="FEG19" s="79"/>
      <c r="FEH19" s="79"/>
      <c r="FEI19" s="566"/>
      <c r="FEJ19" s="79"/>
      <c r="FEK19" s="79"/>
      <c r="FEL19" s="79"/>
      <c r="FEM19" s="79"/>
      <c r="FEN19" s="567"/>
      <c r="FEO19" s="79"/>
      <c r="FEP19" s="79"/>
      <c r="FEQ19" s="566"/>
      <c r="FER19" s="79"/>
      <c r="FES19" s="79"/>
      <c r="FET19" s="79"/>
      <c r="FEU19" s="79"/>
      <c r="FEV19" s="79"/>
      <c r="FEW19" s="79"/>
      <c r="FEX19" s="566"/>
      <c r="FEY19" s="79"/>
      <c r="FEZ19" s="79"/>
      <c r="FFA19" s="79"/>
      <c r="FFB19" s="79"/>
      <c r="FFC19" s="567"/>
      <c r="FFD19" s="79"/>
      <c r="FFE19" s="79"/>
      <c r="FFF19" s="566"/>
      <c r="FFG19" s="79"/>
      <c r="FFH19" s="79"/>
      <c r="FFI19" s="79"/>
      <c r="FFJ19" s="79"/>
      <c r="FFK19" s="79"/>
      <c r="FFL19" s="79"/>
      <c r="FFM19" s="566"/>
      <c r="FFN19" s="79"/>
      <c r="FFO19" s="79"/>
      <c r="FFP19" s="79"/>
      <c r="FFQ19" s="79"/>
      <c r="FFR19" s="567"/>
      <c r="FFS19" s="79"/>
      <c r="FFT19" s="79"/>
      <c r="FFU19" s="566"/>
      <c r="FFV19" s="79"/>
      <c r="FFW19" s="79"/>
      <c r="FFX19" s="79"/>
      <c r="FFY19" s="79"/>
      <c r="FFZ19" s="79"/>
      <c r="FGA19" s="79"/>
      <c r="FGB19" s="566"/>
      <c r="FGC19" s="79"/>
      <c r="FGD19" s="79"/>
      <c r="FGE19" s="79"/>
      <c r="FGF19" s="79"/>
      <c r="FGG19" s="567"/>
      <c r="FGH19" s="79"/>
      <c r="FGI19" s="79"/>
      <c r="FGJ19" s="566"/>
      <c r="FGK19" s="79"/>
      <c r="FGL19" s="79"/>
      <c r="FGM19" s="79"/>
      <c r="FGN19" s="79"/>
      <c r="FGO19" s="79"/>
      <c r="FGP19" s="79"/>
      <c r="FGQ19" s="566"/>
      <c r="FGR19" s="79"/>
      <c r="FGS19" s="79"/>
      <c r="FGT19" s="79"/>
      <c r="FGU19" s="79"/>
      <c r="FGV19" s="567"/>
      <c r="FGW19" s="79"/>
      <c r="FGX19" s="79"/>
      <c r="FGY19" s="566"/>
      <c r="FGZ19" s="79"/>
      <c r="FHA19" s="79"/>
      <c r="FHB19" s="79"/>
      <c r="FHC19" s="79"/>
      <c r="FHD19" s="79"/>
      <c r="FHE19" s="79"/>
      <c r="FHF19" s="566"/>
      <c r="FHG19" s="79"/>
      <c r="FHH19" s="79"/>
      <c r="FHI19" s="79"/>
      <c r="FHJ19" s="79"/>
      <c r="FHK19" s="567"/>
      <c r="FHL19" s="79"/>
      <c r="FHM19" s="79"/>
      <c r="FHN19" s="566"/>
      <c r="FHO19" s="79"/>
      <c r="FHP19" s="79"/>
      <c r="FHQ19" s="79"/>
      <c r="FHR19" s="79"/>
      <c r="FHS19" s="79"/>
      <c r="FHT19" s="79"/>
      <c r="FHU19" s="566"/>
      <c r="FHV19" s="79"/>
      <c r="FHW19" s="79"/>
      <c r="FHX19" s="79"/>
      <c r="FHY19" s="79"/>
      <c r="FHZ19" s="567"/>
      <c r="FIA19" s="79"/>
      <c r="FIB19" s="79"/>
      <c r="FIC19" s="566"/>
      <c r="FID19" s="79"/>
      <c r="FIE19" s="79"/>
      <c r="FIF19" s="79"/>
      <c r="FIG19" s="79"/>
      <c r="FIH19" s="79"/>
      <c r="FII19" s="79"/>
      <c r="FIJ19" s="566"/>
      <c r="FIK19" s="79"/>
      <c r="FIL19" s="79"/>
      <c r="FIM19" s="79"/>
      <c r="FIN19" s="79"/>
      <c r="FIO19" s="567"/>
      <c r="FIP19" s="79"/>
      <c r="FIQ19" s="79"/>
      <c r="FIR19" s="566"/>
      <c r="FIS19" s="79"/>
      <c r="FIT19" s="79"/>
      <c r="FIU19" s="79"/>
      <c r="FIV19" s="79"/>
      <c r="FIW19" s="79"/>
      <c r="FIX19" s="79"/>
      <c r="FIY19" s="566"/>
      <c r="FIZ19" s="79"/>
      <c r="FJA19" s="79"/>
      <c r="FJB19" s="79"/>
      <c r="FJC19" s="79"/>
      <c r="FJD19" s="567"/>
      <c r="FJE19" s="79"/>
      <c r="FJF19" s="79"/>
      <c r="FJG19" s="566"/>
      <c r="FJH19" s="79"/>
      <c r="FJI19" s="79"/>
      <c r="FJJ19" s="79"/>
      <c r="FJK19" s="79"/>
      <c r="FJL19" s="79"/>
      <c r="FJM19" s="79"/>
      <c r="FJN19" s="566"/>
      <c r="FJO19" s="79"/>
      <c r="FJP19" s="79"/>
      <c r="FJQ19" s="79"/>
      <c r="FJR19" s="79"/>
      <c r="FJS19" s="567"/>
      <c r="FJT19" s="79"/>
      <c r="FJU19" s="79"/>
      <c r="FJV19" s="566"/>
      <c r="FJW19" s="79"/>
      <c r="FJX19" s="79"/>
      <c r="FJY19" s="79"/>
      <c r="FJZ19" s="79"/>
      <c r="FKA19" s="79"/>
      <c r="FKB19" s="79"/>
      <c r="FKC19" s="566"/>
      <c r="FKD19" s="79"/>
      <c r="FKE19" s="79"/>
      <c r="FKF19" s="79"/>
      <c r="FKG19" s="79"/>
      <c r="FKH19" s="567"/>
      <c r="FKI19" s="79"/>
      <c r="FKJ19" s="79"/>
      <c r="FKK19" s="566"/>
      <c r="FKL19" s="79"/>
      <c r="FKM19" s="79"/>
      <c r="FKN19" s="79"/>
      <c r="FKO19" s="79"/>
      <c r="FKP19" s="79"/>
      <c r="FKQ19" s="79"/>
      <c r="FKR19" s="566"/>
      <c r="FKS19" s="79"/>
      <c r="FKT19" s="79"/>
      <c r="FKU19" s="79"/>
      <c r="FKV19" s="79"/>
      <c r="FKW19" s="567"/>
      <c r="FKX19" s="79"/>
      <c r="FKY19" s="79"/>
      <c r="FKZ19" s="566"/>
      <c r="FLA19" s="79"/>
      <c r="FLB19" s="79"/>
      <c r="FLC19" s="79"/>
      <c r="FLD19" s="79"/>
      <c r="FLE19" s="79"/>
      <c r="FLF19" s="79"/>
      <c r="FLG19" s="566"/>
      <c r="FLH19" s="79"/>
      <c r="FLI19" s="79"/>
      <c r="FLJ19" s="79"/>
      <c r="FLK19" s="79"/>
      <c r="FLL19" s="567"/>
      <c r="FLM19" s="79"/>
      <c r="FLN19" s="79"/>
      <c r="FLO19" s="566"/>
      <c r="FLP19" s="79"/>
      <c r="FLQ19" s="79"/>
      <c r="FLR19" s="79"/>
      <c r="FLS19" s="79"/>
      <c r="FLT19" s="79"/>
      <c r="FLU19" s="79"/>
      <c r="FLV19" s="566"/>
      <c r="FLW19" s="79"/>
      <c r="FLX19" s="79"/>
      <c r="FLY19" s="79"/>
      <c r="FLZ19" s="79"/>
      <c r="FMA19" s="567"/>
      <c r="FMB19" s="79"/>
      <c r="FMC19" s="79"/>
      <c r="FMD19" s="566"/>
      <c r="FME19" s="79"/>
      <c r="FMF19" s="79"/>
      <c r="FMG19" s="79"/>
      <c r="FMH19" s="79"/>
      <c r="FMI19" s="79"/>
      <c r="FMJ19" s="79"/>
      <c r="FMK19" s="566"/>
      <c r="FML19" s="79"/>
      <c r="FMM19" s="79"/>
      <c r="FMN19" s="79"/>
      <c r="FMO19" s="79"/>
      <c r="FMP19" s="567"/>
      <c r="FMQ19" s="79"/>
      <c r="FMR19" s="79"/>
      <c r="FMS19" s="566"/>
      <c r="FMT19" s="79"/>
      <c r="FMU19" s="79"/>
      <c r="FMV19" s="79"/>
      <c r="FMW19" s="79"/>
      <c r="FMX19" s="79"/>
      <c r="FMY19" s="79"/>
      <c r="FMZ19" s="566"/>
      <c r="FNA19" s="79"/>
      <c r="FNB19" s="79"/>
      <c r="FNC19" s="79"/>
      <c r="FND19" s="79"/>
      <c r="FNE19" s="567"/>
      <c r="FNF19" s="79"/>
      <c r="FNG19" s="79"/>
      <c r="FNH19" s="566"/>
      <c r="FNI19" s="79"/>
      <c r="FNJ19" s="79"/>
      <c r="FNK19" s="79"/>
      <c r="FNL19" s="79"/>
      <c r="FNM19" s="79"/>
      <c r="FNN19" s="79"/>
      <c r="FNO19" s="566"/>
      <c r="FNP19" s="79"/>
      <c r="FNQ19" s="79"/>
      <c r="FNR19" s="79"/>
      <c r="FNS19" s="79"/>
      <c r="FNT19" s="567"/>
      <c r="FNU19" s="79"/>
      <c r="FNV19" s="79"/>
      <c r="FNW19" s="566"/>
      <c r="FNX19" s="79"/>
      <c r="FNY19" s="79"/>
      <c r="FNZ19" s="79"/>
      <c r="FOA19" s="79"/>
      <c r="FOB19" s="79"/>
      <c r="FOC19" s="79"/>
      <c r="FOD19" s="566"/>
      <c r="FOE19" s="79"/>
      <c r="FOF19" s="79"/>
      <c r="FOG19" s="79"/>
      <c r="FOH19" s="79"/>
      <c r="FOI19" s="567"/>
      <c r="FOJ19" s="79"/>
      <c r="FOK19" s="79"/>
      <c r="FOL19" s="566"/>
      <c r="FOM19" s="79"/>
      <c r="FON19" s="79"/>
      <c r="FOO19" s="79"/>
      <c r="FOP19" s="79"/>
      <c r="FOQ19" s="79"/>
      <c r="FOR19" s="79"/>
      <c r="FOS19" s="566"/>
      <c r="FOT19" s="79"/>
      <c r="FOU19" s="79"/>
      <c r="FOV19" s="79"/>
      <c r="FOW19" s="79"/>
      <c r="FOX19" s="567"/>
      <c r="FOY19" s="79"/>
      <c r="FOZ19" s="79"/>
      <c r="FPA19" s="566"/>
      <c r="FPB19" s="79"/>
      <c r="FPC19" s="79"/>
      <c r="FPD19" s="79"/>
      <c r="FPE19" s="79"/>
      <c r="FPF19" s="79"/>
      <c r="FPG19" s="79"/>
      <c r="FPH19" s="566"/>
      <c r="FPI19" s="79"/>
      <c r="FPJ19" s="79"/>
      <c r="FPK19" s="79"/>
      <c r="FPL19" s="79"/>
      <c r="FPM19" s="567"/>
      <c r="FPN19" s="79"/>
      <c r="FPO19" s="79"/>
      <c r="FPP19" s="566"/>
      <c r="FPQ19" s="79"/>
      <c r="FPR19" s="79"/>
      <c r="FPS19" s="79"/>
      <c r="FPT19" s="79"/>
      <c r="FPU19" s="79"/>
      <c r="FPV19" s="79"/>
      <c r="FPW19" s="566"/>
      <c r="FPX19" s="79"/>
      <c r="FPY19" s="79"/>
      <c r="FPZ19" s="79"/>
      <c r="FQA19" s="79"/>
      <c r="FQB19" s="567"/>
      <c r="FQC19" s="79"/>
      <c r="FQD19" s="79"/>
      <c r="FQE19" s="566"/>
      <c r="FQF19" s="79"/>
      <c r="FQG19" s="79"/>
      <c r="FQH19" s="79"/>
      <c r="FQI19" s="79"/>
      <c r="FQJ19" s="79"/>
      <c r="FQK19" s="79"/>
      <c r="FQL19" s="566"/>
      <c r="FQM19" s="79"/>
      <c r="FQN19" s="79"/>
      <c r="FQO19" s="79"/>
      <c r="FQP19" s="79"/>
      <c r="FQQ19" s="567"/>
      <c r="FQR19" s="79"/>
      <c r="FQS19" s="79"/>
      <c r="FQT19" s="566"/>
      <c r="FQU19" s="79"/>
      <c r="FQV19" s="79"/>
      <c r="FQW19" s="79"/>
      <c r="FQX19" s="79"/>
      <c r="FQY19" s="79"/>
      <c r="FQZ19" s="79"/>
      <c r="FRA19" s="566"/>
      <c r="FRB19" s="79"/>
      <c r="FRC19" s="79"/>
      <c r="FRD19" s="79"/>
      <c r="FRE19" s="79"/>
      <c r="FRF19" s="567"/>
      <c r="FRG19" s="79"/>
      <c r="FRH19" s="79"/>
      <c r="FRI19" s="566"/>
      <c r="FRJ19" s="79"/>
      <c r="FRK19" s="79"/>
      <c r="FRL19" s="79"/>
      <c r="FRM19" s="79"/>
      <c r="FRN19" s="79"/>
      <c r="FRO19" s="79"/>
      <c r="FRP19" s="566"/>
      <c r="FRQ19" s="79"/>
      <c r="FRR19" s="79"/>
      <c r="FRS19" s="79"/>
      <c r="FRT19" s="79"/>
      <c r="FRU19" s="567"/>
      <c r="FRV19" s="79"/>
      <c r="FRW19" s="79"/>
      <c r="FRX19" s="566"/>
      <c r="FRY19" s="79"/>
      <c r="FRZ19" s="79"/>
      <c r="FSA19" s="79"/>
      <c r="FSB19" s="79"/>
      <c r="FSC19" s="79"/>
      <c r="FSD19" s="79"/>
      <c r="FSE19" s="566"/>
      <c r="FSF19" s="79"/>
      <c r="FSG19" s="79"/>
      <c r="FSH19" s="79"/>
      <c r="FSI19" s="79"/>
      <c r="FSJ19" s="567"/>
      <c r="FSK19" s="79"/>
      <c r="FSL19" s="79"/>
      <c r="FSM19" s="566"/>
      <c r="FSN19" s="79"/>
      <c r="FSO19" s="79"/>
      <c r="FSP19" s="79"/>
      <c r="FSQ19" s="79"/>
      <c r="FSR19" s="79"/>
      <c r="FSS19" s="79"/>
      <c r="FST19" s="566"/>
      <c r="FSU19" s="79"/>
      <c r="FSV19" s="79"/>
      <c r="FSW19" s="79"/>
      <c r="FSX19" s="79"/>
      <c r="FSY19" s="567"/>
      <c r="FSZ19" s="79"/>
      <c r="FTA19" s="79"/>
      <c r="FTB19" s="566"/>
      <c r="FTC19" s="79"/>
      <c r="FTD19" s="79"/>
      <c r="FTE19" s="79"/>
      <c r="FTF19" s="79"/>
      <c r="FTG19" s="79"/>
      <c r="FTH19" s="79"/>
      <c r="FTI19" s="566"/>
      <c r="FTJ19" s="79"/>
      <c r="FTK19" s="79"/>
      <c r="FTL19" s="79"/>
      <c r="FTM19" s="79"/>
      <c r="FTN19" s="567"/>
      <c r="FTO19" s="79"/>
      <c r="FTP19" s="79"/>
      <c r="FTQ19" s="566"/>
      <c r="FTR19" s="79"/>
      <c r="FTS19" s="79"/>
      <c r="FTT19" s="79"/>
      <c r="FTU19" s="79"/>
      <c r="FTV19" s="79"/>
      <c r="FTW19" s="79"/>
      <c r="FTX19" s="566"/>
      <c r="FTY19" s="79"/>
      <c r="FTZ19" s="79"/>
      <c r="FUA19" s="79"/>
      <c r="FUB19" s="79"/>
      <c r="FUC19" s="567"/>
      <c r="FUD19" s="79"/>
      <c r="FUE19" s="79"/>
      <c r="FUF19" s="566"/>
      <c r="FUG19" s="79"/>
      <c r="FUH19" s="79"/>
      <c r="FUI19" s="79"/>
      <c r="FUJ19" s="79"/>
      <c r="FUK19" s="79"/>
      <c r="FUL19" s="79"/>
      <c r="FUM19" s="566"/>
      <c r="FUN19" s="79"/>
      <c r="FUO19" s="79"/>
      <c r="FUP19" s="79"/>
      <c r="FUQ19" s="79"/>
      <c r="FUR19" s="567"/>
      <c r="FUS19" s="79"/>
      <c r="FUT19" s="79"/>
      <c r="FUU19" s="566"/>
      <c r="FUV19" s="79"/>
      <c r="FUW19" s="79"/>
      <c r="FUX19" s="79"/>
      <c r="FUY19" s="79"/>
      <c r="FUZ19" s="79"/>
      <c r="FVA19" s="79"/>
      <c r="FVB19" s="566"/>
      <c r="FVC19" s="79"/>
      <c r="FVD19" s="79"/>
      <c r="FVE19" s="79"/>
      <c r="FVF19" s="79"/>
      <c r="FVG19" s="567"/>
      <c r="FVH19" s="79"/>
      <c r="FVI19" s="79"/>
      <c r="FVJ19" s="566"/>
      <c r="FVK19" s="79"/>
      <c r="FVL19" s="79"/>
      <c r="FVM19" s="79"/>
      <c r="FVN19" s="79"/>
      <c r="FVO19" s="79"/>
      <c r="FVP19" s="79"/>
      <c r="FVQ19" s="566"/>
      <c r="FVR19" s="79"/>
      <c r="FVS19" s="79"/>
      <c r="FVT19" s="79"/>
      <c r="FVU19" s="79"/>
      <c r="FVV19" s="567"/>
      <c r="FVW19" s="79"/>
      <c r="FVX19" s="79"/>
      <c r="FVY19" s="566"/>
      <c r="FVZ19" s="79"/>
      <c r="FWA19" s="79"/>
      <c r="FWB19" s="79"/>
      <c r="FWC19" s="79"/>
      <c r="FWD19" s="79"/>
      <c r="FWE19" s="79"/>
      <c r="FWF19" s="566"/>
      <c r="FWG19" s="79"/>
      <c r="FWH19" s="79"/>
      <c r="FWI19" s="79"/>
      <c r="FWJ19" s="79"/>
      <c r="FWK19" s="567"/>
      <c r="FWL19" s="79"/>
      <c r="FWM19" s="79"/>
      <c r="FWN19" s="566"/>
      <c r="FWO19" s="79"/>
      <c r="FWP19" s="79"/>
      <c r="FWQ19" s="79"/>
      <c r="FWR19" s="79"/>
      <c r="FWS19" s="79"/>
      <c r="FWT19" s="79"/>
      <c r="FWU19" s="566"/>
      <c r="FWV19" s="79"/>
      <c r="FWW19" s="79"/>
      <c r="FWX19" s="79"/>
      <c r="FWY19" s="79"/>
      <c r="FWZ19" s="567"/>
      <c r="FXA19" s="79"/>
      <c r="FXB19" s="79"/>
      <c r="FXC19" s="566"/>
      <c r="FXD19" s="79"/>
      <c r="FXE19" s="79"/>
      <c r="FXF19" s="79"/>
      <c r="FXG19" s="79"/>
      <c r="FXH19" s="79"/>
      <c r="FXI19" s="79"/>
      <c r="FXJ19" s="566"/>
      <c r="FXK19" s="79"/>
      <c r="FXL19" s="79"/>
      <c r="FXM19" s="79"/>
      <c r="FXN19" s="79"/>
      <c r="FXO19" s="567"/>
      <c r="FXP19" s="79"/>
      <c r="FXQ19" s="79"/>
      <c r="FXR19" s="566"/>
      <c r="FXS19" s="79"/>
      <c r="FXT19" s="79"/>
      <c r="FXU19" s="79"/>
      <c r="FXV19" s="79"/>
      <c r="FXW19" s="79"/>
      <c r="FXX19" s="79"/>
      <c r="FXY19" s="566"/>
      <c r="FXZ19" s="79"/>
      <c r="FYA19" s="79"/>
      <c r="FYB19" s="79"/>
      <c r="FYC19" s="79"/>
      <c r="FYD19" s="567"/>
      <c r="FYE19" s="79"/>
      <c r="FYF19" s="79"/>
      <c r="FYG19" s="566"/>
      <c r="FYH19" s="79"/>
      <c r="FYI19" s="79"/>
      <c r="FYJ19" s="79"/>
      <c r="FYK19" s="79"/>
      <c r="FYL19" s="79"/>
      <c r="FYM19" s="79"/>
      <c r="FYN19" s="566"/>
      <c r="FYO19" s="79"/>
      <c r="FYP19" s="79"/>
      <c r="FYQ19" s="79"/>
      <c r="FYR19" s="79"/>
      <c r="FYS19" s="567"/>
      <c r="FYT19" s="79"/>
      <c r="FYU19" s="79"/>
      <c r="FYV19" s="566"/>
      <c r="FYW19" s="79"/>
      <c r="FYX19" s="79"/>
      <c r="FYY19" s="79"/>
      <c r="FYZ19" s="79"/>
      <c r="FZA19" s="79"/>
      <c r="FZB19" s="79"/>
      <c r="FZC19" s="566"/>
      <c r="FZD19" s="79"/>
      <c r="FZE19" s="79"/>
      <c r="FZF19" s="79"/>
      <c r="FZG19" s="79"/>
      <c r="FZH19" s="567"/>
      <c r="FZI19" s="79"/>
      <c r="FZJ19" s="79"/>
      <c r="FZK19" s="566"/>
      <c r="FZL19" s="79"/>
      <c r="FZM19" s="79"/>
      <c r="FZN19" s="79"/>
      <c r="FZO19" s="79"/>
      <c r="FZP19" s="79"/>
      <c r="FZQ19" s="79"/>
      <c r="FZR19" s="566"/>
      <c r="FZS19" s="79"/>
      <c r="FZT19" s="79"/>
      <c r="FZU19" s="79"/>
      <c r="FZV19" s="79"/>
      <c r="FZW19" s="567"/>
      <c r="FZX19" s="79"/>
      <c r="FZY19" s="79"/>
      <c r="FZZ19" s="566"/>
      <c r="GAA19" s="79"/>
      <c r="GAB19" s="79"/>
      <c r="GAC19" s="79"/>
      <c r="GAD19" s="79"/>
      <c r="GAE19" s="79"/>
      <c r="GAF19" s="79"/>
      <c r="GAG19" s="566"/>
      <c r="GAH19" s="79"/>
      <c r="GAI19" s="79"/>
      <c r="GAJ19" s="79"/>
      <c r="GAK19" s="79"/>
      <c r="GAL19" s="567"/>
      <c r="GAM19" s="79"/>
      <c r="GAN19" s="79"/>
      <c r="GAO19" s="566"/>
      <c r="GAP19" s="79"/>
      <c r="GAQ19" s="79"/>
      <c r="GAR19" s="79"/>
      <c r="GAS19" s="79"/>
      <c r="GAT19" s="79"/>
      <c r="GAU19" s="79"/>
      <c r="GAV19" s="566"/>
      <c r="GAW19" s="79"/>
      <c r="GAX19" s="79"/>
      <c r="GAY19" s="79"/>
      <c r="GAZ19" s="79"/>
      <c r="GBA19" s="567"/>
      <c r="GBB19" s="79"/>
      <c r="GBC19" s="79"/>
      <c r="GBD19" s="566"/>
      <c r="GBE19" s="79"/>
      <c r="GBF19" s="79"/>
      <c r="GBG19" s="79"/>
      <c r="GBH19" s="79"/>
      <c r="GBI19" s="79"/>
      <c r="GBJ19" s="79"/>
      <c r="GBK19" s="566"/>
      <c r="GBL19" s="79"/>
      <c r="GBM19" s="79"/>
      <c r="GBN19" s="79"/>
      <c r="GBO19" s="79"/>
      <c r="GBP19" s="567"/>
      <c r="GBQ19" s="79"/>
      <c r="GBR19" s="79"/>
      <c r="GBS19" s="566"/>
      <c r="GBT19" s="79"/>
      <c r="GBU19" s="79"/>
      <c r="GBV19" s="79"/>
      <c r="GBW19" s="79"/>
      <c r="GBX19" s="79"/>
      <c r="GBY19" s="79"/>
      <c r="GBZ19" s="566"/>
      <c r="GCA19" s="79"/>
      <c r="GCB19" s="79"/>
      <c r="GCC19" s="79"/>
      <c r="GCD19" s="79"/>
      <c r="GCE19" s="567"/>
      <c r="GCF19" s="79"/>
      <c r="GCG19" s="79"/>
      <c r="GCH19" s="566"/>
      <c r="GCI19" s="79"/>
      <c r="GCJ19" s="79"/>
      <c r="GCK19" s="79"/>
      <c r="GCL19" s="79"/>
      <c r="GCM19" s="79"/>
      <c r="GCN19" s="79"/>
      <c r="GCO19" s="566"/>
      <c r="GCP19" s="79"/>
      <c r="GCQ19" s="79"/>
      <c r="GCR19" s="79"/>
      <c r="GCS19" s="79"/>
      <c r="GCT19" s="567"/>
      <c r="GCU19" s="79"/>
      <c r="GCV19" s="79"/>
      <c r="GCW19" s="566"/>
      <c r="GCX19" s="79"/>
      <c r="GCY19" s="79"/>
      <c r="GCZ19" s="79"/>
      <c r="GDA19" s="79"/>
      <c r="GDB19" s="79"/>
      <c r="GDC19" s="79"/>
      <c r="GDD19" s="566"/>
      <c r="GDE19" s="79"/>
      <c r="GDF19" s="79"/>
      <c r="GDG19" s="79"/>
      <c r="GDH19" s="79"/>
      <c r="GDI19" s="567"/>
      <c r="GDJ19" s="79"/>
      <c r="GDK19" s="79"/>
      <c r="GDL19" s="566"/>
      <c r="GDM19" s="79"/>
      <c r="GDN19" s="79"/>
      <c r="GDO19" s="79"/>
      <c r="GDP19" s="79"/>
      <c r="GDQ19" s="79"/>
      <c r="GDR19" s="79"/>
      <c r="GDS19" s="566"/>
      <c r="GDT19" s="79"/>
      <c r="GDU19" s="79"/>
      <c r="GDV19" s="79"/>
      <c r="GDW19" s="79"/>
      <c r="GDX19" s="567"/>
      <c r="GDY19" s="79"/>
      <c r="GDZ19" s="79"/>
      <c r="GEA19" s="566"/>
      <c r="GEB19" s="79"/>
      <c r="GEC19" s="79"/>
      <c r="GED19" s="79"/>
      <c r="GEE19" s="79"/>
      <c r="GEF19" s="79"/>
      <c r="GEG19" s="79"/>
      <c r="GEH19" s="566"/>
      <c r="GEI19" s="79"/>
      <c r="GEJ19" s="79"/>
      <c r="GEK19" s="79"/>
      <c r="GEL19" s="79"/>
      <c r="GEM19" s="567"/>
      <c r="GEN19" s="79"/>
      <c r="GEO19" s="79"/>
      <c r="GEP19" s="566"/>
      <c r="GEQ19" s="79"/>
      <c r="GER19" s="79"/>
      <c r="GES19" s="79"/>
      <c r="GET19" s="79"/>
      <c r="GEU19" s="79"/>
      <c r="GEV19" s="79"/>
      <c r="GEW19" s="566"/>
      <c r="GEX19" s="79"/>
      <c r="GEY19" s="79"/>
      <c r="GEZ19" s="79"/>
      <c r="GFA19" s="79"/>
      <c r="GFB19" s="567"/>
      <c r="GFC19" s="79"/>
      <c r="GFD19" s="79"/>
      <c r="GFE19" s="566"/>
      <c r="GFF19" s="79"/>
      <c r="GFG19" s="79"/>
      <c r="GFH19" s="79"/>
      <c r="GFI19" s="79"/>
      <c r="GFJ19" s="79"/>
      <c r="GFK19" s="79"/>
      <c r="GFL19" s="566"/>
      <c r="GFM19" s="79"/>
      <c r="GFN19" s="79"/>
      <c r="GFO19" s="79"/>
      <c r="GFP19" s="79"/>
      <c r="GFQ19" s="567"/>
      <c r="GFR19" s="79"/>
      <c r="GFS19" s="79"/>
      <c r="GFT19" s="566"/>
      <c r="GFU19" s="79"/>
      <c r="GFV19" s="79"/>
      <c r="GFW19" s="79"/>
      <c r="GFX19" s="79"/>
      <c r="GFY19" s="79"/>
      <c r="GFZ19" s="79"/>
      <c r="GGA19" s="566"/>
      <c r="GGB19" s="79"/>
      <c r="GGC19" s="79"/>
      <c r="GGD19" s="79"/>
      <c r="GGE19" s="79"/>
      <c r="GGF19" s="567"/>
      <c r="GGG19" s="79"/>
      <c r="GGH19" s="79"/>
      <c r="GGI19" s="566"/>
      <c r="GGJ19" s="79"/>
      <c r="GGK19" s="79"/>
      <c r="GGL19" s="79"/>
      <c r="GGM19" s="79"/>
      <c r="GGN19" s="79"/>
      <c r="GGO19" s="79"/>
      <c r="GGP19" s="566"/>
      <c r="GGQ19" s="79"/>
      <c r="GGR19" s="79"/>
      <c r="GGS19" s="79"/>
      <c r="GGT19" s="79"/>
      <c r="GGU19" s="567"/>
      <c r="GGV19" s="79"/>
      <c r="GGW19" s="79"/>
      <c r="GGX19" s="566"/>
      <c r="GGY19" s="79"/>
      <c r="GGZ19" s="79"/>
      <c r="GHA19" s="79"/>
      <c r="GHB19" s="79"/>
      <c r="GHC19" s="79"/>
      <c r="GHD19" s="79"/>
      <c r="GHE19" s="566"/>
      <c r="GHF19" s="79"/>
      <c r="GHG19" s="79"/>
      <c r="GHH19" s="79"/>
      <c r="GHI19" s="79"/>
      <c r="GHJ19" s="567"/>
      <c r="GHK19" s="79"/>
      <c r="GHL19" s="79"/>
      <c r="GHM19" s="566"/>
      <c r="GHN19" s="79"/>
      <c r="GHO19" s="79"/>
      <c r="GHP19" s="79"/>
      <c r="GHQ19" s="79"/>
      <c r="GHR19" s="79"/>
      <c r="GHS19" s="79"/>
      <c r="GHT19" s="566"/>
      <c r="GHU19" s="79"/>
      <c r="GHV19" s="79"/>
      <c r="GHW19" s="79"/>
      <c r="GHX19" s="79"/>
      <c r="GHY19" s="567"/>
      <c r="GHZ19" s="79"/>
      <c r="GIA19" s="79"/>
      <c r="GIB19" s="566"/>
      <c r="GIC19" s="79"/>
      <c r="GID19" s="79"/>
      <c r="GIE19" s="79"/>
      <c r="GIF19" s="79"/>
      <c r="GIG19" s="79"/>
      <c r="GIH19" s="79"/>
      <c r="GII19" s="566"/>
      <c r="GIJ19" s="79"/>
      <c r="GIK19" s="79"/>
      <c r="GIL19" s="79"/>
      <c r="GIM19" s="79"/>
      <c r="GIN19" s="567"/>
      <c r="GIO19" s="79"/>
      <c r="GIP19" s="79"/>
      <c r="GIQ19" s="566"/>
      <c r="GIR19" s="79"/>
      <c r="GIS19" s="79"/>
      <c r="GIT19" s="79"/>
      <c r="GIU19" s="79"/>
      <c r="GIV19" s="79"/>
      <c r="GIW19" s="79"/>
      <c r="GIX19" s="566"/>
      <c r="GIY19" s="79"/>
      <c r="GIZ19" s="79"/>
      <c r="GJA19" s="79"/>
      <c r="GJB19" s="79"/>
      <c r="GJC19" s="567"/>
      <c r="GJD19" s="79"/>
      <c r="GJE19" s="79"/>
      <c r="GJF19" s="566"/>
      <c r="GJG19" s="79"/>
      <c r="GJH19" s="79"/>
      <c r="GJI19" s="79"/>
      <c r="GJJ19" s="79"/>
      <c r="GJK19" s="79"/>
      <c r="GJL19" s="79"/>
      <c r="GJM19" s="566"/>
      <c r="GJN19" s="79"/>
      <c r="GJO19" s="79"/>
      <c r="GJP19" s="79"/>
      <c r="GJQ19" s="79"/>
      <c r="GJR19" s="567"/>
      <c r="GJS19" s="79"/>
      <c r="GJT19" s="79"/>
      <c r="GJU19" s="566"/>
      <c r="GJV19" s="79"/>
      <c r="GJW19" s="79"/>
      <c r="GJX19" s="79"/>
      <c r="GJY19" s="79"/>
      <c r="GJZ19" s="79"/>
      <c r="GKA19" s="79"/>
      <c r="GKB19" s="566"/>
      <c r="GKC19" s="79"/>
      <c r="GKD19" s="79"/>
      <c r="GKE19" s="79"/>
      <c r="GKF19" s="79"/>
      <c r="GKG19" s="567"/>
      <c r="GKH19" s="79"/>
      <c r="GKI19" s="79"/>
      <c r="GKJ19" s="566"/>
      <c r="GKK19" s="79"/>
      <c r="GKL19" s="79"/>
      <c r="GKM19" s="79"/>
      <c r="GKN19" s="79"/>
      <c r="GKO19" s="79"/>
      <c r="GKP19" s="79"/>
      <c r="GKQ19" s="566"/>
      <c r="GKR19" s="79"/>
      <c r="GKS19" s="79"/>
      <c r="GKT19" s="79"/>
      <c r="GKU19" s="79"/>
      <c r="GKV19" s="567"/>
      <c r="GKW19" s="79"/>
      <c r="GKX19" s="79"/>
      <c r="GKY19" s="566"/>
      <c r="GKZ19" s="79"/>
      <c r="GLA19" s="79"/>
      <c r="GLB19" s="79"/>
      <c r="GLC19" s="79"/>
      <c r="GLD19" s="79"/>
      <c r="GLE19" s="79"/>
      <c r="GLF19" s="566"/>
      <c r="GLG19" s="79"/>
      <c r="GLH19" s="79"/>
      <c r="GLI19" s="79"/>
      <c r="GLJ19" s="79"/>
      <c r="GLK19" s="567"/>
      <c r="GLL19" s="79"/>
      <c r="GLM19" s="79"/>
      <c r="GLN19" s="566"/>
      <c r="GLO19" s="79"/>
      <c r="GLP19" s="79"/>
      <c r="GLQ19" s="79"/>
      <c r="GLR19" s="79"/>
      <c r="GLS19" s="79"/>
      <c r="GLT19" s="79"/>
      <c r="GLU19" s="566"/>
      <c r="GLV19" s="79"/>
      <c r="GLW19" s="79"/>
      <c r="GLX19" s="79"/>
      <c r="GLY19" s="79"/>
      <c r="GLZ19" s="567"/>
      <c r="GMA19" s="79"/>
      <c r="GMB19" s="79"/>
      <c r="GMC19" s="566"/>
      <c r="GMD19" s="79"/>
      <c r="GME19" s="79"/>
      <c r="GMF19" s="79"/>
      <c r="GMG19" s="79"/>
      <c r="GMH19" s="79"/>
      <c r="GMI19" s="79"/>
      <c r="GMJ19" s="566"/>
      <c r="GMK19" s="79"/>
      <c r="GML19" s="79"/>
      <c r="GMM19" s="79"/>
      <c r="GMN19" s="79"/>
      <c r="GMO19" s="567"/>
      <c r="GMP19" s="79"/>
      <c r="GMQ19" s="79"/>
      <c r="GMR19" s="566"/>
      <c r="GMS19" s="79"/>
      <c r="GMT19" s="79"/>
      <c r="GMU19" s="79"/>
      <c r="GMV19" s="79"/>
      <c r="GMW19" s="79"/>
      <c r="GMX19" s="79"/>
      <c r="GMY19" s="566"/>
      <c r="GMZ19" s="79"/>
      <c r="GNA19" s="79"/>
      <c r="GNB19" s="79"/>
      <c r="GNC19" s="79"/>
      <c r="GND19" s="567"/>
      <c r="GNE19" s="79"/>
      <c r="GNF19" s="79"/>
      <c r="GNG19" s="566"/>
      <c r="GNH19" s="79"/>
      <c r="GNI19" s="79"/>
      <c r="GNJ19" s="79"/>
      <c r="GNK19" s="79"/>
      <c r="GNL19" s="79"/>
      <c r="GNM19" s="79"/>
      <c r="GNN19" s="566"/>
      <c r="GNO19" s="79"/>
      <c r="GNP19" s="79"/>
      <c r="GNQ19" s="79"/>
      <c r="GNR19" s="79"/>
      <c r="GNS19" s="567"/>
      <c r="GNT19" s="79"/>
      <c r="GNU19" s="79"/>
      <c r="GNV19" s="566"/>
      <c r="GNW19" s="79"/>
      <c r="GNX19" s="79"/>
      <c r="GNY19" s="79"/>
      <c r="GNZ19" s="79"/>
      <c r="GOA19" s="79"/>
      <c r="GOB19" s="79"/>
      <c r="GOC19" s="566"/>
      <c r="GOD19" s="79"/>
      <c r="GOE19" s="79"/>
      <c r="GOF19" s="79"/>
      <c r="GOG19" s="79"/>
      <c r="GOH19" s="567"/>
      <c r="GOI19" s="79"/>
      <c r="GOJ19" s="79"/>
      <c r="GOK19" s="566"/>
      <c r="GOL19" s="79"/>
      <c r="GOM19" s="79"/>
      <c r="GON19" s="79"/>
      <c r="GOO19" s="79"/>
      <c r="GOP19" s="79"/>
      <c r="GOQ19" s="79"/>
      <c r="GOR19" s="566"/>
      <c r="GOS19" s="79"/>
      <c r="GOT19" s="79"/>
      <c r="GOU19" s="79"/>
      <c r="GOV19" s="79"/>
      <c r="GOW19" s="567"/>
      <c r="GOX19" s="79"/>
      <c r="GOY19" s="79"/>
      <c r="GOZ19" s="566"/>
      <c r="GPA19" s="79"/>
      <c r="GPB19" s="79"/>
      <c r="GPC19" s="79"/>
      <c r="GPD19" s="79"/>
      <c r="GPE19" s="79"/>
      <c r="GPF19" s="79"/>
      <c r="GPG19" s="566"/>
      <c r="GPH19" s="79"/>
      <c r="GPI19" s="79"/>
      <c r="GPJ19" s="79"/>
      <c r="GPK19" s="79"/>
      <c r="GPL19" s="567"/>
      <c r="GPM19" s="79"/>
      <c r="GPN19" s="79"/>
      <c r="GPO19" s="566"/>
      <c r="GPP19" s="79"/>
      <c r="GPQ19" s="79"/>
      <c r="GPR19" s="79"/>
      <c r="GPS19" s="79"/>
      <c r="GPT19" s="79"/>
      <c r="GPU19" s="79"/>
      <c r="GPV19" s="566"/>
      <c r="GPW19" s="79"/>
      <c r="GPX19" s="79"/>
      <c r="GPY19" s="79"/>
      <c r="GPZ19" s="79"/>
      <c r="GQA19" s="567"/>
      <c r="GQB19" s="79"/>
      <c r="GQC19" s="79"/>
      <c r="GQD19" s="566"/>
      <c r="GQE19" s="79"/>
      <c r="GQF19" s="79"/>
      <c r="GQG19" s="79"/>
      <c r="GQH19" s="79"/>
      <c r="GQI19" s="79"/>
      <c r="GQJ19" s="79"/>
      <c r="GQK19" s="566"/>
      <c r="GQL19" s="79"/>
      <c r="GQM19" s="79"/>
      <c r="GQN19" s="79"/>
      <c r="GQO19" s="79"/>
      <c r="GQP19" s="567"/>
      <c r="GQQ19" s="79"/>
      <c r="GQR19" s="79"/>
      <c r="GQS19" s="566"/>
      <c r="GQT19" s="79"/>
      <c r="GQU19" s="79"/>
      <c r="GQV19" s="79"/>
      <c r="GQW19" s="79"/>
      <c r="GQX19" s="79"/>
      <c r="GQY19" s="79"/>
      <c r="GQZ19" s="566"/>
      <c r="GRA19" s="79"/>
      <c r="GRB19" s="79"/>
      <c r="GRC19" s="79"/>
      <c r="GRD19" s="79"/>
      <c r="GRE19" s="567"/>
      <c r="GRF19" s="79"/>
      <c r="GRG19" s="79"/>
      <c r="GRH19" s="566"/>
      <c r="GRI19" s="79"/>
      <c r="GRJ19" s="79"/>
      <c r="GRK19" s="79"/>
      <c r="GRL19" s="79"/>
      <c r="GRM19" s="79"/>
      <c r="GRN19" s="79"/>
      <c r="GRO19" s="566"/>
      <c r="GRP19" s="79"/>
      <c r="GRQ19" s="79"/>
      <c r="GRR19" s="79"/>
      <c r="GRS19" s="79"/>
      <c r="GRT19" s="567"/>
      <c r="GRU19" s="79"/>
      <c r="GRV19" s="79"/>
      <c r="GRW19" s="566"/>
      <c r="GRX19" s="79"/>
      <c r="GRY19" s="79"/>
      <c r="GRZ19" s="79"/>
      <c r="GSA19" s="79"/>
      <c r="GSB19" s="79"/>
      <c r="GSC19" s="79"/>
      <c r="GSD19" s="566"/>
      <c r="GSE19" s="79"/>
      <c r="GSF19" s="79"/>
      <c r="GSG19" s="79"/>
      <c r="GSH19" s="79"/>
      <c r="GSI19" s="567"/>
      <c r="GSJ19" s="79"/>
      <c r="GSK19" s="79"/>
      <c r="GSL19" s="566"/>
      <c r="GSM19" s="79"/>
      <c r="GSN19" s="79"/>
      <c r="GSO19" s="79"/>
      <c r="GSP19" s="79"/>
      <c r="GSQ19" s="79"/>
      <c r="GSR19" s="79"/>
      <c r="GSS19" s="566"/>
      <c r="GST19" s="79"/>
      <c r="GSU19" s="79"/>
      <c r="GSV19" s="79"/>
      <c r="GSW19" s="79"/>
      <c r="GSX19" s="567"/>
      <c r="GSY19" s="79"/>
      <c r="GSZ19" s="79"/>
      <c r="GTA19" s="566"/>
      <c r="GTB19" s="79"/>
      <c r="GTC19" s="79"/>
      <c r="GTD19" s="79"/>
      <c r="GTE19" s="79"/>
      <c r="GTF19" s="79"/>
      <c r="GTG19" s="79"/>
      <c r="GTH19" s="566"/>
      <c r="GTI19" s="79"/>
      <c r="GTJ19" s="79"/>
      <c r="GTK19" s="79"/>
      <c r="GTL19" s="79"/>
      <c r="GTM19" s="567"/>
      <c r="GTN19" s="79"/>
      <c r="GTO19" s="79"/>
      <c r="GTP19" s="566"/>
      <c r="GTQ19" s="79"/>
      <c r="GTR19" s="79"/>
      <c r="GTS19" s="79"/>
      <c r="GTT19" s="79"/>
      <c r="GTU19" s="79"/>
      <c r="GTV19" s="79"/>
      <c r="GTW19" s="566"/>
      <c r="GTX19" s="79"/>
      <c r="GTY19" s="79"/>
      <c r="GTZ19" s="79"/>
      <c r="GUA19" s="79"/>
      <c r="GUB19" s="567"/>
      <c r="GUC19" s="79"/>
      <c r="GUD19" s="79"/>
      <c r="GUE19" s="566"/>
      <c r="GUF19" s="79"/>
      <c r="GUG19" s="79"/>
      <c r="GUH19" s="79"/>
      <c r="GUI19" s="79"/>
      <c r="GUJ19" s="79"/>
      <c r="GUK19" s="79"/>
      <c r="GUL19" s="566"/>
      <c r="GUM19" s="79"/>
      <c r="GUN19" s="79"/>
      <c r="GUO19" s="79"/>
      <c r="GUP19" s="79"/>
      <c r="GUQ19" s="567"/>
      <c r="GUR19" s="79"/>
      <c r="GUS19" s="79"/>
      <c r="GUT19" s="566"/>
      <c r="GUU19" s="79"/>
      <c r="GUV19" s="79"/>
      <c r="GUW19" s="79"/>
      <c r="GUX19" s="79"/>
      <c r="GUY19" s="79"/>
      <c r="GUZ19" s="79"/>
      <c r="GVA19" s="566"/>
      <c r="GVB19" s="79"/>
      <c r="GVC19" s="79"/>
      <c r="GVD19" s="79"/>
      <c r="GVE19" s="79"/>
      <c r="GVF19" s="567"/>
      <c r="GVG19" s="79"/>
      <c r="GVH19" s="79"/>
      <c r="GVI19" s="566"/>
      <c r="GVJ19" s="79"/>
      <c r="GVK19" s="79"/>
      <c r="GVL19" s="79"/>
      <c r="GVM19" s="79"/>
      <c r="GVN19" s="79"/>
      <c r="GVO19" s="79"/>
      <c r="GVP19" s="566"/>
      <c r="GVQ19" s="79"/>
      <c r="GVR19" s="79"/>
      <c r="GVS19" s="79"/>
      <c r="GVT19" s="79"/>
      <c r="GVU19" s="567"/>
      <c r="GVV19" s="79"/>
      <c r="GVW19" s="79"/>
      <c r="GVX19" s="566"/>
      <c r="GVY19" s="79"/>
      <c r="GVZ19" s="79"/>
      <c r="GWA19" s="79"/>
      <c r="GWB19" s="79"/>
      <c r="GWC19" s="79"/>
      <c r="GWD19" s="79"/>
      <c r="GWE19" s="566"/>
      <c r="GWF19" s="79"/>
      <c r="GWG19" s="79"/>
      <c r="GWH19" s="79"/>
      <c r="GWI19" s="79"/>
      <c r="GWJ19" s="567"/>
      <c r="GWK19" s="79"/>
      <c r="GWL19" s="79"/>
      <c r="GWM19" s="566"/>
      <c r="GWN19" s="79"/>
      <c r="GWO19" s="79"/>
      <c r="GWP19" s="79"/>
      <c r="GWQ19" s="79"/>
      <c r="GWR19" s="79"/>
      <c r="GWS19" s="79"/>
      <c r="GWT19" s="566"/>
      <c r="GWU19" s="79"/>
      <c r="GWV19" s="79"/>
      <c r="GWW19" s="79"/>
      <c r="GWX19" s="79"/>
      <c r="GWY19" s="567"/>
      <c r="GWZ19" s="79"/>
      <c r="GXA19" s="79"/>
      <c r="GXB19" s="566"/>
      <c r="GXC19" s="79"/>
      <c r="GXD19" s="79"/>
      <c r="GXE19" s="79"/>
      <c r="GXF19" s="79"/>
      <c r="GXG19" s="79"/>
      <c r="GXH19" s="79"/>
      <c r="GXI19" s="566"/>
      <c r="GXJ19" s="79"/>
      <c r="GXK19" s="79"/>
      <c r="GXL19" s="79"/>
      <c r="GXM19" s="79"/>
      <c r="GXN19" s="567"/>
      <c r="GXO19" s="79"/>
      <c r="GXP19" s="79"/>
      <c r="GXQ19" s="566"/>
      <c r="GXR19" s="79"/>
      <c r="GXS19" s="79"/>
      <c r="GXT19" s="79"/>
      <c r="GXU19" s="79"/>
      <c r="GXV19" s="79"/>
      <c r="GXW19" s="79"/>
      <c r="GXX19" s="566"/>
      <c r="GXY19" s="79"/>
      <c r="GXZ19" s="79"/>
      <c r="GYA19" s="79"/>
      <c r="GYB19" s="79"/>
      <c r="GYC19" s="567"/>
      <c r="GYD19" s="79"/>
      <c r="GYE19" s="79"/>
      <c r="GYF19" s="566"/>
      <c r="GYG19" s="79"/>
      <c r="GYH19" s="79"/>
      <c r="GYI19" s="79"/>
      <c r="GYJ19" s="79"/>
      <c r="GYK19" s="79"/>
      <c r="GYL19" s="79"/>
      <c r="GYM19" s="566"/>
      <c r="GYN19" s="79"/>
      <c r="GYO19" s="79"/>
      <c r="GYP19" s="79"/>
      <c r="GYQ19" s="79"/>
      <c r="GYR19" s="567"/>
      <c r="GYS19" s="79"/>
      <c r="GYT19" s="79"/>
      <c r="GYU19" s="566"/>
      <c r="GYV19" s="79"/>
      <c r="GYW19" s="79"/>
      <c r="GYX19" s="79"/>
      <c r="GYY19" s="79"/>
      <c r="GYZ19" s="79"/>
      <c r="GZA19" s="79"/>
      <c r="GZB19" s="566"/>
      <c r="GZC19" s="79"/>
      <c r="GZD19" s="79"/>
      <c r="GZE19" s="79"/>
      <c r="GZF19" s="79"/>
      <c r="GZG19" s="567"/>
      <c r="GZH19" s="79"/>
      <c r="GZI19" s="79"/>
      <c r="GZJ19" s="566"/>
      <c r="GZK19" s="79"/>
      <c r="GZL19" s="79"/>
      <c r="GZM19" s="79"/>
      <c r="GZN19" s="79"/>
      <c r="GZO19" s="79"/>
      <c r="GZP19" s="79"/>
      <c r="GZQ19" s="566"/>
      <c r="GZR19" s="79"/>
      <c r="GZS19" s="79"/>
      <c r="GZT19" s="79"/>
      <c r="GZU19" s="79"/>
      <c r="GZV19" s="567"/>
      <c r="GZW19" s="79"/>
      <c r="GZX19" s="79"/>
      <c r="GZY19" s="566"/>
      <c r="GZZ19" s="79"/>
      <c r="HAA19" s="79"/>
      <c r="HAB19" s="79"/>
      <c r="HAC19" s="79"/>
      <c r="HAD19" s="79"/>
      <c r="HAE19" s="79"/>
      <c r="HAF19" s="566"/>
      <c r="HAG19" s="79"/>
      <c r="HAH19" s="79"/>
      <c r="HAI19" s="79"/>
      <c r="HAJ19" s="79"/>
      <c r="HAK19" s="567"/>
      <c r="HAL19" s="79"/>
      <c r="HAM19" s="79"/>
      <c r="HAN19" s="566"/>
      <c r="HAO19" s="79"/>
      <c r="HAP19" s="79"/>
      <c r="HAQ19" s="79"/>
      <c r="HAR19" s="79"/>
      <c r="HAS19" s="79"/>
      <c r="HAT19" s="79"/>
      <c r="HAU19" s="566"/>
      <c r="HAV19" s="79"/>
      <c r="HAW19" s="79"/>
      <c r="HAX19" s="79"/>
      <c r="HAY19" s="79"/>
      <c r="HAZ19" s="567"/>
      <c r="HBA19" s="79"/>
      <c r="HBB19" s="79"/>
      <c r="HBC19" s="566"/>
      <c r="HBD19" s="79"/>
      <c r="HBE19" s="79"/>
      <c r="HBF19" s="79"/>
      <c r="HBG19" s="79"/>
      <c r="HBH19" s="79"/>
      <c r="HBI19" s="79"/>
      <c r="HBJ19" s="566"/>
      <c r="HBK19" s="79"/>
      <c r="HBL19" s="79"/>
      <c r="HBM19" s="79"/>
      <c r="HBN19" s="79"/>
      <c r="HBO19" s="567"/>
      <c r="HBP19" s="79"/>
      <c r="HBQ19" s="79"/>
      <c r="HBR19" s="566"/>
      <c r="HBS19" s="79"/>
      <c r="HBT19" s="79"/>
      <c r="HBU19" s="79"/>
      <c r="HBV19" s="79"/>
      <c r="HBW19" s="79"/>
      <c r="HBX19" s="79"/>
      <c r="HBY19" s="566"/>
      <c r="HBZ19" s="79"/>
      <c r="HCA19" s="79"/>
      <c r="HCB19" s="79"/>
      <c r="HCC19" s="79"/>
      <c r="HCD19" s="567"/>
      <c r="HCE19" s="79"/>
      <c r="HCF19" s="79"/>
      <c r="HCG19" s="566"/>
      <c r="HCH19" s="79"/>
      <c r="HCI19" s="79"/>
      <c r="HCJ19" s="79"/>
      <c r="HCK19" s="79"/>
      <c r="HCL19" s="79"/>
      <c r="HCM19" s="79"/>
      <c r="HCN19" s="566"/>
      <c r="HCO19" s="79"/>
      <c r="HCP19" s="79"/>
      <c r="HCQ19" s="79"/>
      <c r="HCR19" s="79"/>
      <c r="HCS19" s="567"/>
      <c r="HCT19" s="79"/>
      <c r="HCU19" s="79"/>
      <c r="HCV19" s="566"/>
      <c r="HCW19" s="79"/>
      <c r="HCX19" s="79"/>
      <c r="HCY19" s="79"/>
      <c r="HCZ19" s="79"/>
      <c r="HDA19" s="79"/>
      <c r="HDB19" s="79"/>
      <c r="HDC19" s="566"/>
      <c r="HDD19" s="79"/>
      <c r="HDE19" s="79"/>
      <c r="HDF19" s="79"/>
      <c r="HDG19" s="79"/>
      <c r="HDH19" s="567"/>
      <c r="HDI19" s="79"/>
      <c r="HDJ19" s="79"/>
      <c r="HDK19" s="566"/>
      <c r="HDL19" s="79"/>
      <c r="HDM19" s="79"/>
      <c r="HDN19" s="79"/>
      <c r="HDO19" s="79"/>
      <c r="HDP19" s="79"/>
      <c r="HDQ19" s="79"/>
      <c r="HDR19" s="566"/>
      <c r="HDS19" s="79"/>
      <c r="HDT19" s="79"/>
      <c r="HDU19" s="79"/>
      <c r="HDV19" s="79"/>
      <c r="HDW19" s="567"/>
      <c r="HDX19" s="79"/>
      <c r="HDY19" s="79"/>
      <c r="HDZ19" s="566"/>
      <c r="HEA19" s="79"/>
      <c r="HEB19" s="79"/>
      <c r="HEC19" s="79"/>
      <c r="HED19" s="79"/>
      <c r="HEE19" s="79"/>
      <c r="HEF19" s="79"/>
      <c r="HEG19" s="566"/>
      <c r="HEH19" s="79"/>
      <c r="HEI19" s="79"/>
      <c r="HEJ19" s="79"/>
      <c r="HEK19" s="79"/>
      <c r="HEL19" s="567"/>
      <c r="HEM19" s="79"/>
      <c r="HEN19" s="79"/>
      <c r="HEO19" s="566"/>
      <c r="HEP19" s="79"/>
      <c r="HEQ19" s="79"/>
      <c r="HER19" s="79"/>
      <c r="HES19" s="79"/>
      <c r="HET19" s="79"/>
      <c r="HEU19" s="79"/>
      <c r="HEV19" s="566"/>
      <c r="HEW19" s="79"/>
      <c r="HEX19" s="79"/>
      <c r="HEY19" s="79"/>
      <c r="HEZ19" s="79"/>
      <c r="HFA19" s="567"/>
      <c r="HFB19" s="79"/>
      <c r="HFC19" s="79"/>
      <c r="HFD19" s="566"/>
      <c r="HFE19" s="79"/>
      <c r="HFF19" s="79"/>
      <c r="HFG19" s="79"/>
      <c r="HFH19" s="79"/>
      <c r="HFI19" s="79"/>
      <c r="HFJ19" s="79"/>
      <c r="HFK19" s="566"/>
      <c r="HFL19" s="79"/>
      <c r="HFM19" s="79"/>
      <c r="HFN19" s="79"/>
      <c r="HFO19" s="79"/>
      <c r="HFP19" s="567"/>
      <c r="HFQ19" s="79"/>
      <c r="HFR19" s="79"/>
      <c r="HFS19" s="566"/>
      <c r="HFT19" s="79"/>
      <c r="HFU19" s="79"/>
      <c r="HFV19" s="79"/>
      <c r="HFW19" s="79"/>
      <c r="HFX19" s="79"/>
      <c r="HFY19" s="79"/>
      <c r="HFZ19" s="566"/>
      <c r="HGA19" s="79"/>
      <c r="HGB19" s="79"/>
      <c r="HGC19" s="79"/>
      <c r="HGD19" s="79"/>
      <c r="HGE19" s="567"/>
      <c r="HGF19" s="79"/>
      <c r="HGG19" s="79"/>
      <c r="HGH19" s="566"/>
      <c r="HGI19" s="79"/>
      <c r="HGJ19" s="79"/>
      <c r="HGK19" s="79"/>
      <c r="HGL19" s="79"/>
      <c r="HGM19" s="79"/>
      <c r="HGN19" s="79"/>
      <c r="HGO19" s="566"/>
      <c r="HGP19" s="79"/>
      <c r="HGQ19" s="79"/>
      <c r="HGR19" s="79"/>
      <c r="HGS19" s="79"/>
      <c r="HGT19" s="567"/>
      <c r="HGU19" s="79"/>
      <c r="HGV19" s="79"/>
      <c r="HGW19" s="566"/>
      <c r="HGX19" s="79"/>
      <c r="HGY19" s="79"/>
      <c r="HGZ19" s="79"/>
      <c r="HHA19" s="79"/>
      <c r="HHB19" s="79"/>
      <c r="HHC19" s="79"/>
      <c r="HHD19" s="566"/>
      <c r="HHE19" s="79"/>
      <c r="HHF19" s="79"/>
      <c r="HHG19" s="79"/>
      <c r="HHH19" s="79"/>
      <c r="HHI19" s="567"/>
      <c r="HHJ19" s="79"/>
      <c r="HHK19" s="79"/>
      <c r="HHL19" s="566"/>
      <c r="HHM19" s="79"/>
      <c r="HHN19" s="79"/>
      <c r="HHO19" s="79"/>
      <c r="HHP19" s="79"/>
      <c r="HHQ19" s="79"/>
      <c r="HHR19" s="79"/>
      <c r="HHS19" s="566"/>
      <c r="HHT19" s="79"/>
      <c r="HHU19" s="79"/>
      <c r="HHV19" s="79"/>
      <c r="HHW19" s="79"/>
      <c r="HHX19" s="567"/>
      <c r="HHY19" s="79"/>
      <c r="HHZ19" s="79"/>
      <c r="HIA19" s="566"/>
      <c r="HIB19" s="79"/>
      <c r="HIC19" s="79"/>
      <c r="HID19" s="79"/>
      <c r="HIE19" s="79"/>
      <c r="HIF19" s="79"/>
      <c r="HIG19" s="79"/>
      <c r="HIH19" s="566"/>
      <c r="HII19" s="79"/>
      <c r="HIJ19" s="79"/>
      <c r="HIK19" s="79"/>
      <c r="HIL19" s="79"/>
      <c r="HIM19" s="567"/>
      <c r="HIN19" s="79"/>
      <c r="HIO19" s="79"/>
      <c r="HIP19" s="566"/>
      <c r="HIQ19" s="79"/>
      <c r="HIR19" s="79"/>
      <c r="HIS19" s="79"/>
      <c r="HIT19" s="79"/>
      <c r="HIU19" s="79"/>
      <c r="HIV19" s="79"/>
      <c r="HIW19" s="566"/>
      <c r="HIX19" s="79"/>
      <c r="HIY19" s="79"/>
      <c r="HIZ19" s="79"/>
      <c r="HJA19" s="79"/>
      <c r="HJB19" s="567"/>
      <c r="HJC19" s="79"/>
      <c r="HJD19" s="79"/>
      <c r="HJE19" s="566"/>
      <c r="HJF19" s="79"/>
      <c r="HJG19" s="79"/>
      <c r="HJH19" s="79"/>
      <c r="HJI19" s="79"/>
      <c r="HJJ19" s="79"/>
      <c r="HJK19" s="79"/>
      <c r="HJL19" s="566"/>
      <c r="HJM19" s="79"/>
      <c r="HJN19" s="79"/>
      <c r="HJO19" s="79"/>
      <c r="HJP19" s="79"/>
      <c r="HJQ19" s="567"/>
      <c r="HJR19" s="79"/>
      <c r="HJS19" s="79"/>
      <c r="HJT19" s="566"/>
      <c r="HJU19" s="79"/>
      <c r="HJV19" s="79"/>
      <c r="HJW19" s="79"/>
      <c r="HJX19" s="79"/>
      <c r="HJY19" s="79"/>
      <c r="HJZ19" s="79"/>
      <c r="HKA19" s="566"/>
      <c r="HKB19" s="79"/>
      <c r="HKC19" s="79"/>
      <c r="HKD19" s="79"/>
      <c r="HKE19" s="79"/>
      <c r="HKF19" s="567"/>
      <c r="HKG19" s="79"/>
      <c r="HKH19" s="79"/>
      <c r="HKI19" s="566"/>
      <c r="HKJ19" s="79"/>
      <c r="HKK19" s="79"/>
      <c r="HKL19" s="79"/>
      <c r="HKM19" s="79"/>
      <c r="HKN19" s="79"/>
      <c r="HKO19" s="79"/>
      <c r="HKP19" s="566"/>
      <c r="HKQ19" s="79"/>
      <c r="HKR19" s="79"/>
      <c r="HKS19" s="79"/>
      <c r="HKT19" s="79"/>
      <c r="HKU19" s="567"/>
      <c r="HKV19" s="79"/>
      <c r="HKW19" s="79"/>
      <c r="HKX19" s="566"/>
      <c r="HKY19" s="79"/>
      <c r="HKZ19" s="79"/>
      <c r="HLA19" s="79"/>
      <c r="HLB19" s="79"/>
      <c r="HLC19" s="79"/>
      <c r="HLD19" s="79"/>
      <c r="HLE19" s="566"/>
      <c r="HLF19" s="79"/>
      <c r="HLG19" s="79"/>
      <c r="HLH19" s="79"/>
      <c r="HLI19" s="79"/>
      <c r="HLJ19" s="567"/>
      <c r="HLK19" s="79"/>
      <c r="HLL19" s="79"/>
      <c r="HLM19" s="566"/>
      <c r="HLN19" s="79"/>
      <c r="HLO19" s="79"/>
      <c r="HLP19" s="79"/>
      <c r="HLQ19" s="79"/>
      <c r="HLR19" s="79"/>
      <c r="HLS19" s="79"/>
      <c r="HLT19" s="566"/>
      <c r="HLU19" s="79"/>
      <c r="HLV19" s="79"/>
      <c r="HLW19" s="79"/>
      <c r="HLX19" s="79"/>
      <c r="HLY19" s="567"/>
      <c r="HLZ19" s="79"/>
      <c r="HMA19" s="79"/>
      <c r="HMB19" s="566"/>
      <c r="HMC19" s="79"/>
      <c r="HMD19" s="79"/>
      <c r="HME19" s="79"/>
      <c r="HMF19" s="79"/>
      <c r="HMG19" s="79"/>
      <c r="HMH19" s="79"/>
      <c r="HMI19" s="566"/>
      <c r="HMJ19" s="79"/>
      <c r="HMK19" s="79"/>
      <c r="HML19" s="79"/>
      <c r="HMM19" s="79"/>
      <c r="HMN19" s="567"/>
      <c r="HMO19" s="79"/>
      <c r="HMP19" s="79"/>
      <c r="HMQ19" s="566"/>
      <c r="HMR19" s="79"/>
      <c r="HMS19" s="79"/>
      <c r="HMT19" s="79"/>
      <c r="HMU19" s="79"/>
      <c r="HMV19" s="79"/>
      <c r="HMW19" s="79"/>
      <c r="HMX19" s="566"/>
      <c r="HMY19" s="79"/>
      <c r="HMZ19" s="79"/>
      <c r="HNA19" s="79"/>
      <c r="HNB19" s="79"/>
      <c r="HNC19" s="567"/>
      <c r="HND19" s="79"/>
      <c r="HNE19" s="79"/>
      <c r="HNF19" s="566"/>
      <c r="HNG19" s="79"/>
      <c r="HNH19" s="79"/>
      <c r="HNI19" s="79"/>
      <c r="HNJ19" s="79"/>
      <c r="HNK19" s="79"/>
      <c r="HNL19" s="79"/>
      <c r="HNM19" s="566"/>
      <c r="HNN19" s="79"/>
      <c r="HNO19" s="79"/>
      <c r="HNP19" s="79"/>
      <c r="HNQ19" s="79"/>
      <c r="HNR19" s="567"/>
      <c r="HNS19" s="79"/>
      <c r="HNT19" s="79"/>
      <c r="HNU19" s="566"/>
      <c r="HNV19" s="79"/>
      <c r="HNW19" s="79"/>
      <c r="HNX19" s="79"/>
      <c r="HNY19" s="79"/>
      <c r="HNZ19" s="79"/>
      <c r="HOA19" s="79"/>
      <c r="HOB19" s="566"/>
      <c r="HOC19" s="79"/>
      <c r="HOD19" s="79"/>
      <c r="HOE19" s="79"/>
      <c r="HOF19" s="79"/>
      <c r="HOG19" s="567"/>
      <c r="HOH19" s="79"/>
      <c r="HOI19" s="79"/>
      <c r="HOJ19" s="566"/>
      <c r="HOK19" s="79"/>
      <c r="HOL19" s="79"/>
      <c r="HOM19" s="79"/>
      <c r="HON19" s="79"/>
      <c r="HOO19" s="79"/>
      <c r="HOP19" s="79"/>
      <c r="HOQ19" s="566"/>
      <c r="HOR19" s="79"/>
      <c r="HOS19" s="79"/>
      <c r="HOT19" s="79"/>
      <c r="HOU19" s="79"/>
      <c r="HOV19" s="567"/>
      <c r="HOW19" s="79"/>
      <c r="HOX19" s="79"/>
      <c r="HOY19" s="566"/>
      <c r="HOZ19" s="79"/>
      <c r="HPA19" s="79"/>
      <c r="HPB19" s="79"/>
      <c r="HPC19" s="79"/>
      <c r="HPD19" s="79"/>
      <c r="HPE19" s="79"/>
      <c r="HPF19" s="566"/>
      <c r="HPG19" s="79"/>
      <c r="HPH19" s="79"/>
      <c r="HPI19" s="79"/>
      <c r="HPJ19" s="79"/>
      <c r="HPK19" s="567"/>
      <c r="HPL19" s="79"/>
      <c r="HPM19" s="79"/>
      <c r="HPN19" s="566"/>
      <c r="HPO19" s="79"/>
      <c r="HPP19" s="79"/>
      <c r="HPQ19" s="79"/>
      <c r="HPR19" s="79"/>
      <c r="HPS19" s="79"/>
      <c r="HPT19" s="79"/>
      <c r="HPU19" s="566"/>
      <c r="HPV19" s="79"/>
      <c r="HPW19" s="79"/>
      <c r="HPX19" s="79"/>
      <c r="HPY19" s="79"/>
      <c r="HPZ19" s="567"/>
      <c r="HQA19" s="79"/>
      <c r="HQB19" s="79"/>
      <c r="HQC19" s="566"/>
      <c r="HQD19" s="79"/>
      <c r="HQE19" s="79"/>
      <c r="HQF19" s="79"/>
      <c r="HQG19" s="79"/>
      <c r="HQH19" s="79"/>
      <c r="HQI19" s="79"/>
      <c r="HQJ19" s="566"/>
      <c r="HQK19" s="79"/>
      <c r="HQL19" s="79"/>
      <c r="HQM19" s="79"/>
      <c r="HQN19" s="79"/>
      <c r="HQO19" s="567"/>
      <c r="HQP19" s="79"/>
      <c r="HQQ19" s="79"/>
      <c r="HQR19" s="566"/>
      <c r="HQS19" s="79"/>
      <c r="HQT19" s="79"/>
      <c r="HQU19" s="79"/>
      <c r="HQV19" s="79"/>
      <c r="HQW19" s="79"/>
      <c r="HQX19" s="79"/>
      <c r="HQY19" s="566"/>
      <c r="HQZ19" s="79"/>
      <c r="HRA19" s="79"/>
      <c r="HRB19" s="79"/>
      <c r="HRC19" s="79"/>
      <c r="HRD19" s="567"/>
      <c r="HRE19" s="79"/>
      <c r="HRF19" s="79"/>
      <c r="HRG19" s="566"/>
      <c r="HRH19" s="79"/>
      <c r="HRI19" s="79"/>
      <c r="HRJ19" s="79"/>
      <c r="HRK19" s="79"/>
      <c r="HRL19" s="79"/>
      <c r="HRM19" s="79"/>
      <c r="HRN19" s="566"/>
      <c r="HRO19" s="79"/>
      <c r="HRP19" s="79"/>
      <c r="HRQ19" s="79"/>
      <c r="HRR19" s="79"/>
      <c r="HRS19" s="567"/>
      <c r="HRT19" s="79"/>
      <c r="HRU19" s="79"/>
      <c r="HRV19" s="566"/>
      <c r="HRW19" s="79"/>
      <c r="HRX19" s="79"/>
      <c r="HRY19" s="79"/>
      <c r="HRZ19" s="79"/>
      <c r="HSA19" s="79"/>
      <c r="HSB19" s="79"/>
      <c r="HSC19" s="566"/>
      <c r="HSD19" s="79"/>
      <c r="HSE19" s="79"/>
      <c r="HSF19" s="79"/>
      <c r="HSG19" s="79"/>
      <c r="HSH19" s="567"/>
      <c r="HSI19" s="79"/>
      <c r="HSJ19" s="79"/>
      <c r="HSK19" s="566"/>
      <c r="HSL19" s="79"/>
      <c r="HSM19" s="79"/>
      <c r="HSN19" s="79"/>
      <c r="HSO19" s="79"/>
      <c r="HSP19" s="79"/>
      <c r="HSQ19" s="79"/>
      <c r="HSR19" s="566"/>
      <c r="HSS19" s="79"/>
      <c r="HST19" s="79"/>
      <c r="HSU19" s="79"/>
      <c r="HSV19" s="79"/>
      <c r="HSW19" s="567"/>
      <c r="HSX19" s="79"/>
      <c r="HSY19" s="79"/>
      <c r="HSZ19" s="566"/>
      <c r="HTA19" s="79"/>
      <c r="HTB19" s="79"/>
      <c r="HTC19" s="79"/>
      <c r="HTD19" s="79"/>
      <c r="HTE19" s="79"/>
      <c r="HTF19" s="79"/>
      <c r="HTG19" s="566"/>
      <c r="HTH19" s="79"/>
      <c r="HTI19" s="79"/>
      <c r="HTJ19" s="79"/>
      <c r="HTK19" s="79"/>
      <c r="HTL19" s="567"/>
      <c r="HTM19" s="79"/>
      <c r="HTN19" s="79"/>
      <c r="HTO19" s="566"/>
      <c r="HTP19" s="79"/>
      <c r="HTQ19" s="79"/>
      <c r="HTR19" s="79"/>
      <c r="HTS19" s="79"/>
      <c r="HTT19" s="79"/>
      <c r="HTU19" s="79"/>
      <c r="HTV19" s="566"/>
      <c r="HTW19" s="79"/>
      <c r="HTX19" s="79"/>
      <c r="HTY19" s="79"/>
      <c r="HTZ19" s="79"/>
      <c r="HUA19" s="567"/>
      <c r="HUB19" s="79"/>
      <c r="HUC19" s="79"/>
      <c r="HUD19" s="566"/>
      <c r="HUE19" s="79"/>
      <c r="HUF19" s="79"/>
      <c r="HUG19" s="79"/>
      <c r="HUH19" s="79"/>
      <c r="HUI19" s="79"/>
      <c r="HUJ19" s="79"/>
      <c r="HUK19" s="566"/>
      <c r="HUL19" s="79"/>
      <c r="HUM19" s="79"/>
      <c r="HUN19" s="79"/>
      <c r="HUO19" s="79"/>
      <c r="HUP19" s="567"/>
      <c r="HUQ19" s="79"/>
      <c r="HUR19" s="79"/>
      <c r="HUS19" s="566"/>
      <c r="HUT19" s="79"/>
      <c r="HUU19" s="79"/>
      <c r="HUV19" s="79"/>
      <c r="HUW19" s="79"/>
      <c r="HUX19" s="79"/>
      <c r="HUY19" s="79"/>
      <c r="HUZ19" s="566"/>
      <c r="HVA19" s="79"/>
      <c r="HVB19" s="79"/>
      <c r="HVC19" s="79"/>
      <c r="HVD19" s="79"/>
      <c r="HVE19" s="567"/>
      <c r="HVF19" s="79"/>
      <c r="HVG19" s="79"/>
      <c r="HVH19" s="566"/>
      <c r="HVI19" s="79"/>
      <c r="HVJ19" s="79"/>
      <c r="HVK19" s="79"/>
      <c r="HVL19" s="79"/>
      <c r="HVM19" s="79"/>
      <c r="HVN19" s="79"/>
      <c r="HVO19" s="566"/>
      <c r="HVP19" s="79"/>
      <c r="HVQ19" s="79"/>
      <c r="HVR19" s="79"/>
      <c r="HVS19" s="79"/>
      <c r="HVT19" s="567"/>
      <c r="HVU19" s="79"/>
      <c r="HVV19" s="79"/>
      <c r="HVW19" s="566"/>
      <c r="HVX19" s="79"/>
      <c r="HVY19" s="79"/>
      <c r="HVZ19" s="79"/>
      <c r="HWA19" s="79"/>
      <c r="HWB19" s="79"/>
      <c r="HWC19" s="79"/>
      <c r="HWD19" s="566"/>
      <c r="HWE19" s="79"/>
      <c r="HWF19" s="79"/>
      <c r="HWG19" s="79"/>
      <c r="HWH19" s="79"/>
      <c r="HWI19" s="567"/>
      <c r="HWJ19" s="79"/>
      <c r="HWK19" s="79"/>
      <c r="HWL19" s="566"/>
      <c r="HWM19" s="79"/>
      <c r="HWN19" s="79"/>
      <c r="HWO19" s="79"/>
      <c r="HWP19" s="79"/>
      <c r="HWQ19" s="79"/>
      <c r="HWR19" s="79"/>
      <c r="HWS19" s="566"/>
      <c r="HWT19" s="79"/>
      <c r="HWU19" s="79"/>
      <c r="HWV19" s="79"/>
      <c r="HWW19" s="79"/>
      <c r="HWX19" s="567"/>
      <c r="HWY19" s="79"/>
      <c r="HWZ19" s="79"/>
      <c r="HXA19" s="566"/>
      <c r="HXB19" s="79"/>
      <c r="HXC19" s="79"/>
      <c r="HXD19" s="79"/>
      <c r="HXE19" s="79"/>
      <c r="HXF19" s="79"/>
      <c r="HXG19" s="79"/>
      <c r="HXH19" s="566"/>
      <c r="HXI19" s="79"/>
      <c r="HXJ19" s="79"/>
      <c r="HXK19" s="79"/>
      <c r="HXL19" s="79"/>
      <c r="HXM19" s="567"/>
      <c r="HXN19" s="79"/>
      <c r="HXO19" s="79"/>
      <c r="HXP19" s="566"/>
      <c r="HXQ19" s="79"/>
      <c r="HXR19" s="79"/>
      <c r="HXS19" s="79"/>
      <c r="HXT19" s="79"/>
      <c r="HXU19" s="79"/>
      <c r="HXV19" s="79"/>
      <c r="HXW19" s="566"/>
      <c r="HXX19" s="79"/>
      <c r="HXY19" s="79"/>
      <c r="HXZ19" s="79"/>
      <c r="HYA19" s="79"/>
      <c r="HYB19" s="567"/>
      <c r="HYC19" s="79"/>
      <c r="HYD19" s="79"/>
      <c r="HYE19" s="566"/>
      <c r="HYF19" s="79"/>
      <c r="HYG19" s="79"/>
      <c r="HYH19" s="79"/>
      <c r="HYI19" s="79"/>
      <c r="HYJ19" s="79"/>
      <c r="HYK19" s="79"/>
      <c r="HYL19" s="566"/>
      <c r="HYM19" s="79"/>
      <c r="HYN19" s="79"/>
      <c r="HYO19" s="79"/>
      <c r="HYP19" s="79"/>
      <c r="HYQ19" s="567"/>
      <c r="HYR19" s="79"/>
      <c r="HYS19" s="79"/>
      <c r="HYT19" s="566"/>
      <c r="HYU19" s="79"/>
      <c r="HYV19" s="79"/>
      <c r="HYW19" s="79"/>
      <c r="HYX19" s="79"/>
      <c r="HYY19" s="79"/>
      <c r="HYZ19" s="79"/>
      <c r="HZA19" s="566"/>
      <c r="HZB19" s="79"/>
      <c r="HZC19" s="79"/>
      <c r="HZD19" s="79"/>
      <c r="HZE19" s="79"/>
      <c r="HZF19" s="567"/>
      <c r="HZG19" s="79"/>
      <c r="HZH19" s="79"/>
      <c r="HZI19" s="566"/>
      <c r="HZJ19" s="79"/>
      <c r="HZK19" s="79"/>
      <c r="HZL19" s="79"/>
      <c r="HZM19" s="79"/>
      <c r="HZN19" s="79"/>
      <c r="HZO19" s="79"/>
      <c r="HZP19" s="566"/>
      <c r="HZQ19" s="79"/>
      <c r="HZR19" s="79"/>
      <c r="HZS19" s="79"/>
      <c r="HZT19" s="79"/>
      <c r="HZU19" s="567"/>
      <c r="HZV19" s="79"/>
      <c r="HZW19" s="79"/>
      <c r="HZX19" s="566"/>
      <c r="HZY19" s="79"/>
      <c r="HZZ19" s="79"/>
      <c r="IAA19" s="79"/>
      <c r="IAB19" s="79"/>
      <c r="IAC19" s="79"/>
      <c r="IAD19" s="79"/>
      <c r="IAE19" s="566"/>
      <c r="IAF19" s="79"/>
      <c r="IAG19" s="79"/>
      <c r="IAH19" s="79"/>
      <c r="IAI19" s="79"/>
      <c r="IAJ19" s="567"/>
      <c r="IAK19" s="79"/>
      <c r="IAL19" s="79"/>
      <c r="IAM19" s="566"/>
      <c r="IAN19" s="79"/>
      <c r="IAO19" s="79"/>
      <c r="IAP19" s="79"/>
      <c r="IAQ19" s="79"/>
      <c r="IAR19" s="79"/>
      <c r="IAS19" s="79"/>
      <c r="IAT19" s="566"/>
      <c r="IAU19" s="79"/>
      <c r="IAV19" s="79"/>
      <c r="IAW19" s="79"/>
      <c r="IAX19" s="79"/>
      <c r="IAY19" s="567"/>
      <c r="IAZ19" s="79"/>
      <c r="IBA19" s="79"/>
      <c r="IBB19" s="566"/>
      <c r="IBC19" s="79"/>
      <c r="IBD19" s="79"/>
      <c r="IBE19" s="79"/>
      <c r="IBF19" s="79"/>
      <c r="IBG19" s="79"/>
      <c r="IBH19" s="79"/>
      <c r="IBI19" s="566"/>
      <c r="IBJ19" s="79"/>
      <c r="IBK19" s="79"/>
      <c r="IBL19" s="79"/>
      <c r="IBM19" s="79"/>
      <c r="IBN19" s="567"/>
      <c r="IBO19" s="79"/>
      <c r="IBP19" s="79"/>
      <c r="IBQ19" s="566"/>
      <c r="IBR19" s="79"/>
      <c r="IBS19" s="79"/>
      <c r="IBT19" s="79"/>
      <c r="IBU19" s="79"/>
      <c r="IBV19" s="79"/>
      <c r="IBW19" s="79"/>
      <c r="IBX19" s="566"/>
      <c r="IBY19" s="79"/>
      <c r="IBZ19" s="79"/>
      <c r="ICA19" s="79"/>
      <c r="ICB19" s="79"/>
      <c r="ICC19" s="567"/>
      <c r="ICD19" s="79"/>
      <c r="ICE19" s="79"/>
      <c r="ICF19" s="566"/>
      <c r="ICG19" s="79"/>
      <c r="ICH19" s="79"/>
      <c r="ICI19" s="79"/>
      <c r="ICJ19" s="79"/>
      <c r="ICK19" s="79"/>
      <c r="ICL19" s="79"/>
      <c r="ICM19" s="566"/>
      <c r="ICN19" s="79"/>
      <c r="ICO19" s="79"/>
      <c r="ICP19" s="79"/>
      <c r="ICQ19" s="79"/>
      <c r="ICR19" s="567"/>
      <c r="ICS19" s="79"/>
      <c r="ICT19" s="79"/>
      <c r="ICU19" s="566"/>
      <c r="ICV19" s="79"/>
      <c r="ICW19" s="79"/>
      <c r="ICX19" s="79"/>
      <c r="ICY19" s="79"/>
      <c r="ICZ19" s="79"/>
      <c r="IDA19" s="79"/>
      <c r="IDB19" s="566"/>
      <c r="IDC19" s="79"/>
      <c r="IDD19" s="79"/>
      <c r="IDE19" s="79"/>
      <c r="IDF19" s="79"/>
      <c r="IDG19" s="567"/>
      <c r="IDH19" s="79"/>
      <c r="IDI19" s="79"/>
      <c r="IDJ19" s="566"/>
      <c r="IDK19" s="79"/>
      <c r="IDL19" s="79"/>
      <c r="IDM19" s="79"/>
      <c r="IDN19" s="79"/>
      <c r="IDO19" s="79"/>
      <c r="IDP19" s="79"/>
      <c r="IDQ19" s="566"/>
      <c r="IDR19" s="79"/>
      <c r="IDS19" s="79"/>
      <c r="IDT19" s="79"/>
      <c r="IDU19" s="79"/>
      <c r="IDV19" s="567"/>
      <c r="IDW19" s="79"/>
      <c r="IDX19" s="79"/>
      <c r="IDY19" s="566"/>
      <c r="IDZ19" s="79"/>
      <c r="IEA19" s="79"/>
      <c r="IEB19" s="79"/>
      <c r="IEC19" s="79"/>
      <c r="IED19" s="79"/>
      <c r="IEE19" s="79"/>
      <c r="IEF19" s="566"/>
      <c r="IEG19" s="79"/>
      <c r="IEH19" s="79"/>
      <c r="IEI19" s="79"/>
      <c r="IEJ19" s="79"/>
      <c r="IEK19" s="567"/>
      <c r="IEL19" s="79"/>
      <c r="IEM19" s="79"/>
      <c r="IEN19" s="566"/>
      <c r="IEO19" s="79"/>
      <c r="IEP19" s="79"/>
      <c r="IEQ19" s="79"/>
      <c r="IER19" s="79"/>
      <c r="IES19" s="79"/>
      <c r="IET19" s="79"/>
      <c r="IEU19" s="566"/>
      <c r="IEV19" s="79"/>
      <c r="IEW19" s="79"/>
      <c r="IEX19" s="79"/>
      <c r="IEY19" s="79"/>
      <c r="IEZ19" s="567"/>
      <c r="IFA19" s="79"/>
      <c r="IFB19" s="79"/>
      <c r="IFC19" s="566"/>
      <c r="IFD19" s="79"/>
      <c r="IFE19" s="79"/>
      <c r="IFF19" s="79"/>
      <c r="IFG19" s="79"/>
      <c r="IFH19" s="79"/>
      <c r="IFI19" s="79"/>
      <c r="IFJ19" s="566"/>
      <c r="IFK19" s="79"/>
      <c r="IFL19" s="79"/>
      <c r="IFM19" s="79"/>
      <c r="IFN19" s="79"/>
      <c r="IFO19" s="567"/>
      <c r="IFP19" s="79"/>
      <c r="IFQ19" s="79"/>
      <c r="IFR19" s="566"/>
      <c r="IFS19" s="79"/>
      <c r="IFT19" s="79"/>
      <c r="IFU19" s="79"/>
      <c r="IFV19" s="79"/>
      <c r="IFW19" s="79"/>
      <c r="IFX19" s="79"/>
      <c r="IFY19" s="566"/>
      <c r="IFZ19" s="79"/>
      <c r="IGA19" s="79"/>
      <c r="IGB19" s="79"/>
      <c r="IGC19" s="79"/>
      <c r="IGD19" s="567"/>
      <c r="IGE19" s="79"/>
      <c r="IGF19" s="79"/>
      <c r="IGG19" s="566"/>
      <c r="IGH19" s="79"/>
      <c r="IGI19" s="79"/>
      <c r="IGJ19" s="79"/>
      <c r="IGK19" s="79"/>
      <c r="IGL19" s="79"/>
      <c r="IGM19" s="79"/>
      <c r="IGN19" s="566"/>
      <c r="IGO19" s="79"/>
      <c r="IGP19" s="79"/>
      <c r="IGQ19" s="79"/>
      <c r="IGR19" s="79"/>
      <c r="IGS19" s="567"/>
      <c r="IGT19" s="79"/>
      <c r="IGU19" s="79"/>
      <c r="IGV19" s="566"/>
      <c r="IGW19" s="79"/>
      <c r="IGX19" s="79"/>
      <c r="IGY19" s="79"/>
      <c r="IGZ19" s="79"/>
      <c r="IHA19" s="79"/>
      <c r="IHB19" s="79"/>
      <c r="IHC19" s="566"/>
      <c r="IHD19" s="79"/>
      <c r="IHE19" s="79"/>
      <c r="IHF19" s="79"/>
      <c r="IHG19" s="79"/>
      <c r="IHH19" s="567"/>
      <c r="IHI19" s="79"/>
      <c r="IHJ19" s="79"/>
      <c r="IHK19" s="566"/>
      <c r="IHL19" s="79"/>
      <c r="IHM19" s="79"/>
      <c r="IHN19" s="79"/>
      <c r="IHO19" s="79"/>
      <c r="IHP19" s="79"/>
      <c r="IHQ19" s="79"/>
      <c r="IHR19" s="566"/>
      <c r="IHS19" s="79"/>
      <c r="IHT19" s="79"/>
      <c r="IHU19" s="79"/>
      <c r="IHV19" s="79"/>
      <c r="IHW19" s="567"/>
      <c r="IHX19" s="79"/>
      <c r="IHY19" s="79"/>
      <c r="IHZ19" s="566"/>
      <c r="IIA19" s="79"/>
      <c r="IIB19" s="79"/>
      <c r="IIC19" s="79"/>
      <c r="IID19" s="79"/>
      <c r="IIE19" s="79"/>
      <c r="IIF19" s="79"/>
      <c r="IIG19" s="566"/>
      <c r="IIH19" s="79"/>
      <c r="III19" s="79"/>
      <c r="IIJ19" s="79"/>
      <c r="IIK19" s="79"/>
      <c r="IIL19" s="567"/>
      <c r="IIM19" s="79"/>
      <c r="IIN19" s="79"/>
      <c r="IIO19" s="566"/>
      <c r="IIP19" s="79"/>
      <c r="IIQ19" s="79"/>
      <c r="IIR19" s="79"/>
      <c r="IIS19" s="79"/>
      <c r="IIT19" s="79"/>
      <c r="IIU19" s="79"/>
      <c r="IIV19" s="566"/>
      <c r="IIW19" s="79"/>
      <c r="IIX19" s="79"/>
      <c r="IIY19" s="79"/>
      <c r="IIZ19" s="79"/>
      <c r="IJA19" s="567"/>
      <c r="IJB19" s="79"/>
      <c r="IJC19" s="79"/>
      <c r="IJD19" s="566"/>
      <c r="IJE19" s="79"/>
      <c r="IJF19" s="79"/>
      <c r="IJG19" s="79"/>
      <c r="IJH19" s="79"/>
      <c r="IJI19" s="79"/>
      <c r="IJJ19" s="79"/>
      <c r="IJK19" s="566"/>
      <c r="IJL19" s="79"/>
      <c r="IJM19" s="79"/>
      <c r="IJN19" s="79"/>
      <c r="IJO19" s="79"/>
      <c r="IJP19" s="567"/>
      <c r="IJQ19" s="79"/>
      <c r="IJR19" s="79"/>
      <c r="IJS19" s="566"/>
      <c r="IJT19" s="79"/>
      <c r="IJU19" s="79"/>
      <c r="IJV19" s="79"/>
      <c r="IJW19" s="79"/>
      <c r="IJX19" s="79"/>
      <c r="IJY19" s="79"/>
      <c r="IJZ19" s="566"/>
      <c r="IKA19" s="79"/>
      <c r="IKB19" s="79"/>
      <c r="IKC19" s="79"/>
      <c r="IKD19" s="79"/>
      <c r="IKE19" s="567"/>
      <c r="IKF19" s="79"/>
      <c r="IKG19" s="79"/>
      <c r="IKH19" s="566"/>
      <c r="IKI19" s="79"/>
      <c r="IKJ19" s="79"/>
      <c r="IKK19" s="79"/>
      <c r="IKL19" s="79"/>
      <c r="IKM19" s="79"/>
      <c r="IKN19" s="79"/>
      <c r="IKO19" s="566"/>
      <c r="IKP19" s="79"/>
      <c r="IKQ19" s="79"/>
      <c r="IKR19" s="79"/>
      <c r="IKS19" s="79"/>
      <c r="IKT19" s="567"/>
      <c r="IKU19" s="79"/>
      <c r="IKV19" s="79"/>
      <c r="IKW19" s="566"/>
      <c r="IKX19" s="79"/>
      <c r="IKY19" s="79"/>
      <c r="IKZ19" s="79"/>
      <c r="ILA19" s="79"/>
      <c r="ILB19" s="79"/>
      <c r="ILC19" s="79"/>
      <c r="ILD19" s="566"/>
      <c r="ILE19" s="79"/>
      <c r="ILF19" s="79"/>
      <c r="ILG19" s="79"/>
      <c r="ILH19" s="79"/>
      <c r="ILI19" s="567"/>
      <c r="ILJ19" s="79"/>
      <c r="ILK19" s="79"/>
      <c r="ILL19" s="566"/>
      <c r="ILM19" s="79"/>
      <c r="ILN19" s="79"/>
      <c r="ILO19" s="79"/>
      <c r="ILP19" s="79"/>
      <c r="ILQ19" s="79"/>
      <c r="ILR19" s="79"/>
      <c r="ILS19" s="566"/>
      <c r="ILT19" s="79"/>
      <c r="ILU19" s="79"/>
      <c r="ILV19" s="79"/>
      <c r="ILW19" s="79"/>
      <c r="ILX19" s="567"/>
      <c r="ILY19" s="79"/>
      <c r="ILZ19" s="79"/>
      <c r="IMA19" s="566"/>
      <c r="IMB19" s="79"/>
      <c r="IMC19" s="79"/>
      <c r="IMD19" s="79"/>
      <c r="IME19" s="79"/>
      <c r="IMF19" s="79"/>
      <c r="IMG19" s="79"/>
      <c r="IMH19" s="566"/>
      <c r="IMI19" s="79"/>
      <c r="IMJ19" s="79"/>
      <c r="IMK19" s="79"/>
      <c r="IML19" s="79"/>
      <c r="IMM19" s="567"/>
      <c r="IMN19" s="79"/>
      <c r="IMO19" s="79"/>
      <c r="IMP19" s="566"/>
      <c r="IMQ19" s="79"/>
      <c r="IMR19" s="79"/>
      <c r="IMS19" s="79"/>
      <c r="IMT19" s="79"/>
      <c r="IMU19" s="79"/>
      <c r="IMV19" s="79"/>
      <c r="IMW19" s="566"/>
      <c r="IMX19" s="79"/>
      <c r="IMY19" s="79"/>
      <c r="IMZ19" s="79"/>
      <c r="INA19" s="79"/>
      <c r="INB19" s="567"/>
      <c r="INC19" s="79"/>
      <c r="IND19" s="79"/>
      <c r="INE19" s="566"/>
      <c r="INF19" s="79"/>
      <c r="ING19" s="79"/>
      <c r="INH19" s="79"/>
      <c r="INI19" s="79"/>
      <c r="INJ19" s="79"/>
      <c r="INK19" s="79"/>
      <c r="INL19" s="566"/>
      <c r="INM19" s="79"/>
      <c r="INN19" s="79"/>
      <c r="INO19" s="79"/>
      <c r="INP19" s="79"/>
      <c r="INQ19" s="567"/>
      <c r="INR19" s="79"/>
      <c r="INS19" s="79"/>
      <c r="INT19" s="566"/>
      <c r="INU19" s="79"/>
      <c r="INV19" s="79"/>
      <c r="INW19" s="79"/>
      <c r="INX19" s="79"/>
      <c r="INY19" s="79"/>
      <c r="INZ19" s="79"/>
      <c r="IOA19" s="566"/>
      <c r="IOB19" s="79"/>
      <c r="IOC19" s="79"/>
      <c r="IOD19" s="79"/>
      <c r="IOE19" s="79"/>
      <c r="IOF19" s="567"/>
      <c r="IOG19" s="79"/>
      <c r="IOH19" s="79"/>
      <c r="IOI19" s="566"/>
      <c r="IOJ19" s="79"/>
      <c r="IOK19" s="79"/>
      <c r="IOL19" s="79"/>
      <c r="IOM19" s="79"/>
      <c r="ION19" s="79"/>
      <c r="IOO19" s="79"/>
      <c r="IOP19" s="566"/>
      <c r="IOQ19" s="79"/>
      <c r="IOR19" s="79"/>
      <c r="IOS19" s="79"/>
      <c r="IOT19" s="79"/>
      <c r="IOU19" s="567"/>
      <c r="IOV19" s="79"/>
      <c r="IOW19" s="79"/>
      <c r="IOX19" s="566"/>
      <c r="IOY19" s="79"/>
      <c r="IOZ19" s="79"/>
      <c r="IPA19" s="79"/>
      <c r="IPB19" s="79"/>
      <c r="IPC19" s="79"/>
      <c r="IPD19" s="79"/>
      <c r="IPE19" s="566"/>
      <c r="IPF19" s="79"/>
      <c r="IPG19" s="79"/>
      <c r="IPH19" s="79"/>
      <c r="IPI19" s="79"/>
      <c r="IPJ19" s="567"/>
      <c r="IPK19" s="79"/>
      <c r="IPL19" s="79"/>
      <c r="IPM19" s="566"/>
      <c r="IPN19" s="79"/>
      <c r="IPO19" s="79"/>
      <c r="IPP19" s="79"/>
      <c r="IPQ19" s="79"/>
      <c r="IPR19" s="79"/>
      <c r="IPS19" s="79"/>
      <c r="IPT19" s="566"/>
      <c r="IPU19" s="79"/>
      <c r="IPV19" s="79"/>
      <c r="IPW19" s="79"/>
      <c r="IPX19" s="79"/>
      <c r="IPY19" s="567"/>
      <c r="IPZ19" s="79"/>
      <c r="IQA19" s="79"/>
      <c r="IQB19" s="566"/>
      <c r="IQC19" s="79"/>
      <c r="IQD19" s="79"/>
      <c r="IQE19" s="79"/>
      <c r="IQF19" s="79"/>
      <c r="IQG19" s="79"/>
      <c r="IQH19" s="79"/>
      <c r="IQI19" s="566"/>
      <c r="IQJ19" s="79"/>
      <c r="IQK19" s="79"/>
      <c r="IQL19" s="79"/>
      <c r="IQM19" s="79"/>
      <c r="IQN19" s="567"/>
      <c r="IQO19" s="79"/>
      <c r="IQP19" s="79"/>
      <c r="IQQ19" s="566"/>
      <c r="IQR19" s="79"/>
      <c r="IQS19" s="79"/>
      <c r="IQT19" s="79"/>
      <c r="IQU19" s="79"/>
      <c r="IQV19" s="79"/>
      <c r="IQW19" s="79"/>
      <c r="IQX19" s="566"/>
      <c r="IQY19" s="79"/>
      <c r="IQZ19" s="79"/>
      <c r="IRA19" s="79"/>
      <c r="IRB19" s="79"/>
      <c r="IRC19" s="567"/>
      <c r="IRD19" s="79"/>
      <c r="IRE19" s="79"/>
      <c r="IRF19" s="566"/>
      <c r="IRG19" s="79"/>
      <c r="IRH19" s="79"/>
      <c r="IRI19" s="79"/>
      <c r="IRJ19" s="79"/>
      <c r="IRK19" s="79"/>
      <c r="IRL19" s="79"/>
      <c r="IRM19" s="566"/>
      <c r="IRN19" s="79"/>
      <c r="IRO19" s="79"/>
      <c r="IRP19" s="79"/>
      <c r="IRQ19" s="79"/>
      <c r="IRR19" s="567"/>
      <c r="IRS19" s="79"/>
      <c r="IRT19" s="79"/>
      <c r="IRU19" s="566"/>
      <c r="IRV19" s="79"/>
      <c r="IRW19" s="79"/>
      <c r="IRX19" s="79"/>
      <c r="IRY19" s="79"/>
      <c r="IRZ19" s="79"/>
      <c r="ISA19" s="79"/>
      <c r="ISB19" s="566"/>
      <c r="ISC19" s="79"/>
      <c r="ISD19" s="79"/>
      <c r="ISE19" s="79"/>
      <c r="ISF19" s="79"/>
      <c r="ISG19" s="567"/>
      <c r="ISH19" s="79"/>
      <c r="ISI19" s="79"/>
      <c r="ISJ19" s="566"/>
      <c r="ISK19" s="79"/>
      <c r="ISL19" s="79"/>
      <c r="ISM19" s="79"/>
      <c r="ISN19" s="79"/>
      <c r="ISO19" s="79"/>
      <c r="ISP19" s="79"/>
      <c r="ISQ19" s="566"/>
      <c r="ISR19" s="79"/>
      <c r="ISS19" s="79"/>
      <c r="IST19" s="79"/>
      <c r="ISU19" s="79"/>
      <c r="ISV19" s="567"/>
      <c r="ISW19" s="79"/>
      <c r="ISX19" s="79"/>
      <c r="ISY19" s="566"/>
      <c r="ISZ19" s="79"/>
      <c r="ITA19" s="79"/>
      <c r="ITB19" s="79"/>
      <c r="ITC19" s="79"/>
      <c r="ITD19" s="79"/>
      <c r="ITE19" s="79"/>
      <c r="ITF19" s="566"/>
      <c r="ITG19" s="79"/>
      <c r="ITH19" s="79"/>
      <c r="ITI19" s="79"/>
      <c r="ITJ19" s="79"/>
      <c r="ITK19" s="567"/>
      <c r="ITL19" s="79"/>
      <c r="ITM19" s="79"/>
      <c r="ITN19" s="566"/>
      <c r="ITO19" s="79"/>
      <c r="ITP19" s="79"/>
      <c r="ITQ19" s="79"/>
      <c r="ITR19" s="79"/>
      <c r="ITS19" s="79"/>
      <c r="ITT19" s="79"/>
      <c r="ITU19" s="566"/>
      <c r="ITV19" s="79"/>
      <c r="ITW19" s="79"/>
      <c r="ITX19" s="79"/>
      <c r="ITY19" s="79"/>
      <c r="ITZ19" s="567"/>
      <c r="IUA19" s="79"/>
      <c r="IUB19" s="79"/>
      <c r="IUC19" s="566"/>
      <c r="IUD19" s="79"/>
      <c r="IUE19" s="79"/>
      <c r="IUF19" s="79"/>
      <c r="IUG19" s="79"/>
      <c r="IUH19" s="79"/>
      <c r="IUI19" s="79"/>
      <c r="IUJ19" s="566"/>
      <c r="IUK19" s="79"/>
      <c r="IUL19" s="79"/>
      <c r="IUM19" s="79"/>
      <c r="IUN19" s="79"/>
      <c r="IUO19" s="567"/>
      <c r="IUP19" s="79"/>
      <c r="IUQ19" s="79"/>
      <c r="IUR19" s="566"/>
      <c r="IUS19" s="79"/>
      <c r="IUT19" s="79"/>
      <c r="IUU19" s="79"/>
      <c r="IUV19" s="79"/>
      <c r="IUW19" s="79"/>
      <c r="IUX19" s="79"/>
      <c r="IUY19" s="566"/>
      <c r="IUZ19" s="79"/>
      <c r="IVA19" s="79"/>
      <c r="IVB19" s="79"/>
      <c r="IVC19" s="79"/>
      <c r="IVD19" s="567"/>
      <c r="IVE19" s="79"/>
      <c r="IVF19" s="79"/>
      <c r="IVG19" s="566"/>
      <c r="IVH19" s="79"/>
      <c r="IVI19" s="79"/>
      <c r="IVJ19" s="79"/>
      <c r="IVK19" s="79"/>
      <c r="IVL19" s="79"/>
      <c r="IVM19" s="79"/>
      <c r="IVN19" s="566"/>
      <c r="IVO19" s="79"/>
      <c r="IVP19" s="79"/>
      <c r="IVQ19" s="79"/>
      <c r="IVR19" s="79"/>
      <c r="IVS19" s="567"/>
      <c r="IVT19" s="79"/>
      <c r="IVU19" s="79"/>
      <c r="IVV19" s="566"/>
      <c r="IVW19" s="79"/>
      <c r="IVX19" s="79"/>
      <c r="IVY19" s="79"/>
      <c r="IVZ19" s="79"/>
      <c r="IWA19" s="79"/>
      <c r="IWB19" s="79"/>
      <c r="IWC19" s="566"/>
      <c r="IWD19" s="79"/>
      <c r="IWE19" s="79"/>
      <c r="IWF19" s="79"/>
      <c r="IWG19" s="79"/>
      <c r="IWH19" s="567"/>
      <c r="IWI19" s="79"/>
      <c r="IWJ19" s="79"/>
      <c r="IWK19" s="566"/>
      <c r="IWL19" s="79"/>
      <c r="IWM19" s="79"/>
      <c r="IWN19" s="79"/>
      <c r="IWO19" s="79"/>
      <c r="IWP19" s="79"/>
      <c r="IWQ19" s="79"/>
      <c r="IWR19" s="566"/>
      <c r="IWS19" s="79"/>
      <c r="IWT19" s="79"/>
      <c r="IWU19" s="79"/>
      <c r="IWV19" s="79"/>
      <c r="IWW19" s="567"/>
      <c r="IWX19" s="79"/>
      <c r="IWY19" s="79"/>
      <c r="IWZ19" s="566"/>
      <c r="IXA19" s="79"/>
      <c r="IXB19" s="79"/>
      <c r="IXC19" s="79"/>
      <c r="IXD19" s="79"/>
      <c r="IXE19" s="79"/>
      <c r="IXF19" s="79"/>
      <c r="IXG19" s="566"/>
      <c r="IXH19" s="79"/>
      <c r="IXI19" s="79"/>
      <c r="IXJ19" s="79"/>
      <c r="IXK19" s="79"/>
      <c r="IXL19" s="567"/>
      <c r="IXM19" s="79"/>
      <c r="IXN19" s="79"/>
      <c r="IXO19" s="566"/>
      <c r="IXP19" s="79"/>
      <c r="IXQ19" s="79"/>
      <c r="IXR19" s="79"/>
      <c r="IXS19" s="79"/>
      <c r="IXT19" s="79"/>
      <c r="IXU19" s="79"/>
      <c r="IXV19" s="566"/>
      <c r="IXW19" s="79"/>
      <c r="IXX19" s="79"/>
      <c r="IXY19" s="79"/>
      <c r="IXZ19" s="79"/>
      <c r="IYA19" s="567"/>
      <c r="IYB19" s="79"/>
      <c r="IYC19" s="79"/>
      <c r="IYD19" s="566"/>
      <c r="IYE19" s="79"/>
      <c r="IYF19" s="79"/>
      <c r="IYG19" s="79"/>
      <c r="IYH19" s="79"/>
      <c r="IYI19" s="79"/>
      <c r="IYJ19" s="79"/>
      <c r="IYK19" s="566"/>
      <c r="IYL19" s="79"/>
      <c r="IYM19" s="79"/>
      <c r="IYN19" s="79"/>
      <c r="IYO19" s="79"/>
      <c r="IYP19" s="567"/>
      <c r="IYQ19" s="79"/>
      <c r="IYR19" s="79"/>
      <c r="IYS19" s="566"/>
      <c r="IYT19" s="79"/>
      <c r="IYU19" s="79"/>
      <c r="IYV19" s="79"/>
      <c r="IYW19" s="79"/>
      <c r="IYX19" s="79"/>
      <c r="IYY19" s="79"/>
      <c r="IYZ19" s="566"/>
      <c r="IZA19" s="79"/>
      <c r="IZB19" s="79"/>
      <c r="IZC19" s="79"/>
      <c r="IZD19" s="79"/>
      <c r="IZE19" s="567"/>
      <c r="IZF19" s="79"/>
      <c r="IZG19" s="79"/>
      <c r="IZH19" s="566"/>
      <c r="IZI19" s="79"/>
      <c r="IZJ19" s="79"/>
      <c r="IZK19" s="79"/>
      <c r="IZL19" s="79"/>
      <c r="IZM19" s="79"/>
      <c r="IZN19" s="79"/>
      <c r="IZO19" s="566"/>
      <c r="IZP19" s="79"/>
      <c r="IZQ19" s="79"/>
      <c r="IZR19" s="79"/>
      <c r="IZS19" s="79"/>
      <c r="IZT19" s="567"/>
      <c r="IZU19" s="79"/>
      <c r="IZV19" s="79"/>
      <c r="IZW19" s="566"/>
      <c r="IZX19" s="79"/>
      <c r="IZY19" s="79"/>
      <c r="IZZ19" s="79"/>
      <c r="JAA19" s="79"/>
      <c r="JAB19" s="79"/>
      <c r="JAC19" s="79"/>
      <c r="JAD19" s="566"/>
      <c r="JAE19" s="79"/>
      <c r="JAF19" s="79"/>
      <c r="JAG19" s="79"/>
      <c r="JAH19" s="79"/>
      <c r="JAI19" s="567"/>
      <c r="JAJ19" s="79"/>
      <c r="JAK19" s="79"/>
      <c r="JAL19" s="566"/>
      <c r="JAM19" s="79"/>
      <c r="JAN19" s="79"/>
      <c r="JAO19" s="79"/>
      <c r="JAP19" s="79"/>
      <c r="JAQ19" s="79"/>
      <c r="JAR19" s="79"/>
      <c r="JAS19" s="566"/>
      <c r="JAT19" s="79"/>
      <c r="JAU19" s="79"/>
      <c r="JAV19" s="79"/>
      <c r="JAW19" s="79"/>
      <c r="JAX19" s="567"/>
      <c r="JAY19" s="79"/>
      <c r="JAZ19" s="79"/>
      <c r="JBA19" s="566"/>
      <c r="JBB19" s="79"/>
      <c r="JBC19" s="79"/>
      <c r="JBD19" s="79"/>
      <c r="JBE19" s="79"/>
      <c r="JBF19" s="79"/>
      <c r="JBG19" s="79"/>
      <c r="JBH19" s="566"/>
      <c r="JBI19" s="79"/>
      <c r="JBJ19" s="79"/>
      <c r="JBK19" s="79"/>
      <c r="JBL19" s="79"/>
      <c r="JBM19" s="567"/>
      <c r="JBN19" s="79"/>
      <c r="JBO19" s="79"/>
      <c r="JBP19" s="566"/>
      <c r="JBQ19" s="79"/>
      <c r="JBR19" s="79"/>
      <c r="JBS19" s="79"/>
      <c r="JBT19" s="79"/>
      <c r="JBU19" s="79"/>
      <c r="JBV19" s="79"/>
      <c r="JBW19" s="566"/>
      <c r="JBX19" s="79"/>
      <c r="JBY19" s="79"/>
      <c r="JBZ19" s="79"/>
      <c r="JCA19" s="79"/>
      <c r="JCB19" s="567"/>
      <c r="JCC19" s="79"/>
      <c r="JCD19" s="79"/>
      <c r="JCE19" s="566"/>
      <c r="JCF19" s="79"/>
      <c r="JCG19" s="79"/>
      <c r="JCH19" s="79"/>
      <c r="JCI19" s="79"/>
      <c r="JCJ19" s="79"/>
      <c r="JCK19" s="79"/>
      <c r="JCL19" s="566"/>
      <c r="JCM19" s="79"/>
      <c r="JCN19" s="79"/>
      <c r="JCO19" s="79"/>
      <c r="JCP19" s="79"/>
      <c r="JCQ19" s="567"/>
      <c r="JCR19" s="79"/>
      <c r="JCS19" s="79"/>
      <c r="JCT19" s="566"/>
      <c r="JCU19" s="79"/>
      <c r="JCV19" s="79"/>
      <c r="JCW19" s="79"/>
      <c r="JCX19" s="79"/>
      <c r="JCY19" s="79"/>
      <c r="JCZ19" s="79"/>
      <c r="JDA19" s="566"/>
      <c r="JDB19" s="79"/>
      <c r="JDC19" s="79"/>
      <c r="JDD19" s="79"/>
      <c r="JDE19" s="79"/>
      <c r="JDF19" s="567"/>
      <c r="JDG19" s="79"/>
      <c r="JDH19" s="79"/>
      <c r="JDI19" s="566"/>
      <c r="JDJ19" s="79"/>
      <c r="JDK19" s="79"/>
      <c r="JDL19" s="79"/>
      <c r="JDM19" s="79"/>
      <c r="JDN19" s="79"/>
      <c r="JDO19" s="79"/>
      <c r="JDP19" s="566"/>
      <c r="JDQ19" s="79"/>
      <c r="JDR19" s="79"/>
      <c r="JDS19" s="79"/>
      <c r="JDT19" s="79"/>
      <c r="JDU19" s="567"/>
      <c r="JDV19" s="79"/>
      <c r="JDW19" s="79"/>
      <c r="JDX19" s="566"/>
      <c r="JDY19" s="79"/>
      <c r="JDZ19" s="79"/>
      <c r="JEA19" s="79"/>
      <c r="JEB19" s="79"/>
      <c r="JEC19" s="79"/>
      <c r="JED19" s="79"/>
      <c r="JEE19" s="566"/>
      <c r="JEF19" s="79"/>
      <c r="JEG19" s="79"/>
      <c r="JEH19" s="79"/>
      <c r="JEI19" s="79"/>
      <c r="JEJ19" s="567"/>
      <c r="JEK19" s="79"/>
      <c r="JEL19" s="79"/>
      <c r="JEM19" s="566"/>
      <c r="JEN19" s="79"/>
      <c r="JEO19" s="79"/>
      <c r="JEP19" s="79"/>
      <c r="JEQ19" s="79"/>
      <c r="JER19" s="79"/>
      <c r="JES19" s="79"/>
      <c r="JET19" s="566"/>
      <c r="JEU19" s="79"/>
      <c r="JEV19" s="79"/>
      <c r="JEW19" s="79"/>
      <c r="JEX19" s="79"/>
      <c r="JEY19" s="567"/>
      <c r="JEZ19" s="79"/>
      <c r="JFA19" s="79"/>
      <c r="JFB19" s="566"/>
      <c r="JFC19" s="79"/>
      <c r="JFD19" s="79"/>
      <c r="JFE19" s="79"/>
      <c r="JFF19" s="79"/>
      <c r="JFG19" s="79"/>
      <c r="JFH19" s="79"/>
      <c r="JFI19" s="566"/>
      <c r="JFJ19" s="79"/>
      <c r="JFK19" s="79"/>
      <c r="JFL19" s="79"/>
      <c r="JFM19" s="79"/>
      <c r="JFN19" s="567"/>
      <c r="JFO19" s="79"/>
      <c r="JFP19" s="79"/>
      <c r="JFQ19" s="566"/>
      <c r="JFR19" s="79"/>
      <c r="JFS19" s="79"/>
      <c r="JFT19" s="79"/>
      <c r="JFU19" s="79"/>
      <c r="JFV19" s="79"/>
      <c r="JFW19" s="79"/>
      <c r="JFX19" s="566"/>
      <c r="JFY19" s="79"/>
      <c r="JFZ19" s="79"/>
      <c r="JGA19" s="79"/>
      <c r="JGB19" s="79"/>
      <c r="JGC19" s="567"/>
      <c r="JGD19" s="79"/>
      <c r="JGE19" s="79"/>
      <c r="JGF19" s="566"/>
      <c r="JGG19" s="79"/>
      <c r="JGH19" s="79"/>
      <c r="JGI19" s="79"/>
      <c r="JGJ19" s="79"/>
      <c r="JGK19" s="79"/>
      <c r="JGL19" s="79"/>
      <c r="JGM19" s="566"/>
      <c r="JGN19" s="79"/>
      <c r="JGO19" s="79"/>
      <c r="JGP19" s="79"/>
      <c r="JGQ19" s="79"/>
      <c r="JGR19" s="567"/>
      <c r="JGS19" s="79"/>
      <c r="JGT19" s="79"/>
      <c r="JGU19" s="566"/>
      <c r="JGV19" s="79"/>
      <c r="JGW19" s="79"/>
      <c r="JGX19" s="79"/>
      <c r="JGY19" s="79"/>
      <c r="JGZ19" s="79"/>
      <c r="JHA19" s="79"/>
      <c r="JHB19" s="566"/>
      <c r="JHC19" s="79"/>
      <c r="JHD19" s="79"/>
      <c r="JHE19" s="79"/>
      <c r="JHF19" s="79"/>
      <c r="JHG19" s="567"/>
      <c r="JHH19" s="79"/>
      <c r="JHI19" s="79"/>
      <c r="JHJ19" s="566"/>
      <c r="JHK19" s="79"/>
      <c r="JHL19" s="79"/>
      <c r="JHM19" s="79"/>
      <c r="JHN19" s="79"/>
      <c r="JHO19" s="79"/>
      <c r="JHP19" s="79"/>
      <c r="JHQ19" s="566"/>
      <c r="JHR19" s="79"/>
      <c r="JHS19" s="79"/>
      <c r="JHT19" s="79"/>
      <c r="JHU19" s="79"/>
      <c r="JHV19" s="567"/>
      <c r="JHW19" s="79"/>
      <c r="JHX19" s="79"/>
      <c r="JHY19" s="566"/>
      <c r="JHZ19" s="79"/>
      <c r="JIA19" s="79"/>
      <c r="JIB19" s="79"/>
      <c r="JIC19" s="79"/>
      <c r="JID19" s="79"/>
      <c r="JIE19" s="79"/>
      <c r="JIF19" s="566"/>
      <c r="JIG19" s="79"/>
      <c r="JIH19" s="79"/>
      <c r="JII19" s="79"/>
      <c r="JIJ19" s="79"/>
      <c r="JIK19" s="567"/>
      <c r="JIL19" s="79"/>
      <c r="JIM19" s="79"/>
      <c r="JIN19" s="566"/>
      <c r="JIO19" s="79"/>
      <c r="JIP19" s="79"/>
      <c r="JIQ19" s="79"/>
      <c r="JIR19" s="79"/>
      <c r="JIS19" s="79"/>
      <c r="JIT19" s="79"/>
      <c r="JIU19" s="566"/>
      <c r="JIV19" s="79"/>
      <c r="JIW19" s="79"/>
      <c r="JIX19" s="79"/>
      <c r="JIY19" s="79"/>
      <c r="JIZ19" s="567"/>
      <c r="JJA19" s="79"/>
      <c r="JJB19" s="79"/>
      <c r="JJC19" s="566"/>
      <c r="JJD19" s="79"/>
      <c r="JJE19" s="79"/>
      <c r="JJF19" s="79"/>
      <c r="JJG19" s="79"/>
      <c r="JJH19" s="79"/>
      <c r="JJI19" s="79"/>
      <c r="JJJ19" s="566"/>
      <c r="JJK19" s="79"/>
      <c r="JJL19" s="79"/>
      <c r="JJM19" s="79"/>
      <c r="JJN19" s="79"/>
      <c r="JJO19" s="567"/>
      <c r="JJP19" s="79"/>
      <c r="JJQ19" s="79"/>
      <c r="JJR19" s="566"/>
      <c r="JJS19" s="79"/>
      <c r="JJT19" s="79"/>
      <c r="JJU19" s="79"/>
      <c r="JJV19" s="79"/>
      <c r="JJW19" s="79"/>
      <c r="JJX19" s="79"/>
      <c r="JJY19" s="566"/>
      <c r="JJZ19" s="79"/>
      <c r="JKA19" s="79"/>
      <c r="JKB19" s="79"/>
      <c r="JKC19" s="79"/>
      <c r="JKD19" s="567"/>
      <c r="JKE19" s="79"/>
      <c r="JKF19" s="79"/>
      <c r="JKG19" s="566"/>
      <c r="JKH19" s="79"/>
      <c r="JKI19" s="79"/>
      <c r="JKJ19" s="79"/>
      <c r="JKK19" s="79"/>
      <c r="JKL19" s="79"/>
      <c r="JKM19" s="79"/>
      <c r="JKN19" s="566"/>
      <c r="JKO19" s="79"/>
      <c r="JKP19" s="79"/>
      <c r="JKQ19" s="79"/>
      <c r="JKR19" s="79"/>
      <c r="JKS19" s="567"/>
      <c r="JKT19" s="79"/>
      <c r="JKU19" s="79"/>
      <c r="JKV19" s="566"/>
      <c r="JKW19" s="79"/>
      <c r="JKX19" s="79"/>
      <c r="JKY19" s="79"/>
      <c r="JKZ19" s="79"/>
      <c r="JLA19" s="79"/>
      <c r="JLB19" s="79"/>
      <c r="JLC19" s="566"/>
      <c r="JLD19" s="79"/>
      <c r="JLE19" s="79"/>
      <c r="JLF19" s="79"/>
      <c r="JLG19" s="79"/>
      <c r="JLH19" s="567"/>
      <c r="JLI19" s="79"/>
      <c r="JLJ19" s="79"/>
      <c r="JLK19" s="566"/>
      <c r="JLL19" s="79"/>
      <c r="JLM19" s="79"/>
      <c r="JLN19" s="79"/>
      <c r="JLO19" s="79"/>
      <c r="JLP19" s="79"/>
      <c r="JLQ19" s="79"/>
      <c r="JLR19" s="566"/>
      <c r="JLS19" s="79"/>
      <c r="JLT19" s="79"/>
      <c r="JLU19" s="79"/>
      <c r="JLV19" s="79"/>
      <c r="JLW19" s="567"/>
      <c r="JLX19" s="79"/>
      <c r="JLY19" s="79"/>
      <c r="JLZ19" s="566"/>
      <c r="JMA19" s="79"/>
      <c r="JMB19" s="79"/>
      <c r="JMC19" s="79"/>
      <c r="JMD19" s="79"/>
      <c r="JME19" s="79"/>
      <c r="JMF19" s="79"/>
      <c r="JMG19" s="566"/>
      <c r="JMH19" s="79"/>
      <c r="JMI19" s="79"/>
      <c r="JMJ19" s="79"/>
      <c r="JMK19" s="79"/>
      <c r="JML19" s="567"/>
      <c r="JMM19" s="79"/>
      <c r="JMN19" s="79"/>
      <c r="JMO19" s="566"/>
      <c r="JMP19" s="79"/>
      <c r="JMQ19" s="79"/>
      <c r="JMR19" s="79"/>
      <c r="JMS19" s="79"/>
      <c r="JMT19" s="79"/>
      <c r="JMU19" s="79"/>
      <c r="JMV19" s="566"/>
      <c r="JMW19" s="79"/>
      <c r="JMX19" s="79"/>
      <c r="JMY19" s="79"/>
      <c r="JMZ19" s="79"/>
      <c r="JNA19" s="567"/>
      <c r="JNB19" s="79"/>
      <c r="JNC19" s="79"/>
      <c r="JND19" s="566"/>
      <c r="JNE19" s="79"/>
      <c r="JNF19" s="79"/>
      <c r="JNG19" s="79"/>
      <c r="JNH19" s="79"/>
      <c r="JNI19" s="79"/>
      <c r="JNJ19" s="79"/>
      <c r="JNK19" s="566"/>
      <c r="JNL19" s="79"/>
      <c r="JNM19" s="79"/>
      <c r="JNN19" s="79"/>
      <c r="JNO19" s="79"/>
      <c r="JNP19" s="567"/>
      <c r="JNQ19" s="79"/>
      <c r="JNR19" s="79"/>
      <c r="JNS19" s="566"/>
      <c r="JNT19" s="79"/>
      <c r="JNU19" s="79"/>
      <c r="JNV19" s="79"/>
      <c r="JNW19" s="79"/>
      <c r="JNX19" s="79"/>
      <c r="JNY19" s="79"/>
      <c r="JNZ19" s="566"/>
      <c r="JOA19" s="79"/>
      <c r="JOB19" s="79"/>
      <c r="JOC19" s="79"/>
      <c r="JOD19" s="79"/>
      <c r="JOE19" s="567"/>
      <c r="JOF19" s="79"/>
      <c r="JOG19" s="79"/>
      <c r="JOH19" s="566"/>
      <c r="JOI19" s="79"/>
      <c r="JOJ19" s="79"/>
      <c r="JOK19" s="79"/>
      <c r="JOL19" s="79"/>
      <c r="JOM19" s="79"/>
      <c r="JON19" s="79"/>
      <c r="JOO19" s="566"/>
      <c r="JOP19" s="79"/>
      <c r="JOQ19" s="79"/>
      <c r="JOR19" s="79"/>
      <c r="JOS19" s="79"/>
      <c r="JOT19" s="567"/>
      <c r="JOU19" s="79"/>
      <c r="JOV19" s="79"/>
      <c r="JOW19" s="566"/>
      <c r="JOX19" s="79"/>
      <c r="JOY19" s="79"/>
      <c r="JOZ19" s="79"/>
      <c r="JPA19" s="79"/>
      <c r="JPB19" s="79"/>
      <c r="JPC19" s="79"/>
      <c r="JPD19" s="566"/>
      <c r="JPE19" s="79"/>
      <c r="JPF19" s="79"/>
      <c r="JPG19" s="79"/>
      <c r="JPH19" s="79"/>
      <c r="JPI19" s="567"/>
      <c r="JPJ19" s="79"/>
      <c r="JPK19" s="79"/>
      <c r="JPL19" s="566"/>
      <c r="JPM19" s="79"/>
      <c r="JPN19" s="79"/>
      <c r="JPO19" s="79"/>
      <c r="JPP19" s="79"/>
      <c r="JPQ19" s="79"/>
      <c r="JPR19" s="79"/>
      <c r="JPS19" s="566"/>
      <c r="JPT19" s="79"/>
      <c r="JPU19" s="79"/>
      <c r="JPV19" s="79"/>
      <c r="JPW19" s="79"/>
      <c r="JPX19" s="567"/>
      <c r="JPY19" s="79"/>
      <c r="JPZ19" s="79"/>
      <c r="JQA19" s="566"/>
      <c r="JQB19" s="79"/>
      <c r="JQC19" s="79"/>
      <c r="JQD19" s="79"/>
      <c r="JQE19" s="79"/>
      <c r="JQF19" s="79"/>
      <c r="JQG19" s="79"/>
      <c r="JQH19" s="566"/>
      <c r="JQI19" s="79"/>
      <c r="JQJ19" s="79"/>
      <c r="JQK19" s="79"/>
      <c r="JQL19" s="79"/>
      <c r="JQM19" s="567"/>
      <c r="JQN19" s="79"/>
      <c r="JQO19" s="79"/>
      <c r="JQP19" s="566"/>
      <c r="JQQ19" s="79"/>
      <c r="JQR19" s="79"/>
      <c r="JQS19" s="79"/>
      <c r="JQT19" s="79"/>
      <c r="JQU19" s="79"/>
      <c r="JQV19" s="79"/>
      <c r="JQW19" s="566"/>
      <c r="JQX19" s="79"/>
      <c r="JQY19" s="79"/>
      <c r="JQZ19" s="79"/>
      <c r="JRA19" s="79"/>
      <c r="JRB19" s="567"/>
      <c r="JRC19" s="79"/>
      <c r="JRD19" s="79"/>
      <c r="JRE19" s="566"/>
      <c r="JRF19" s="79"/>
      <c r="JRG19" s="79"/>
      <c r="JRH19" s="79"/>
      <c r="JRI19" s="79"/>
      <c r="JRJ19" s="79"/>
      <c r="JRK19" s="79"/>
      <c r="JRL19" s="566"/>
      <c r="JRM19" s="79"/>
      <c r="JRN19" s="79"/>
      <c r="JRO19" s="79"/>
      <c r="JRP19" s="79"/>
      <c r="JRQ19" s="567"/>
      <c r="JRR19" s="79"/>
      <c r="JRS19" s="79"/>
      <c r="JRT19" s="566"/>
      <c r="JRU19" s="79"/>
      <c r="JRV19" s="79"/>
      <c r="JRW19" s="79"/>
      <c r="JRX19" s="79"/>
      <c r="JRY19" s="79"/>
      <c r="JRZ19" s="79"/>
      <c r="JSA19" s="566"/>
      <c r="JSB19" s="79"/>
      <c r="JSC19" s="79"/>
      <c r="JSD19" s="79"/>
      <c r="JSE19" s="79"/>
      <c r="JSF19" s="567"/>
      <c r="JSG19" s="79"/>
      <c r="JSH19" s="79"/>
      <c r="JSI19" s="566"/>
      <c r="JSJ19" s="79"/>
      <c r="JSK19" s="79"/>
      <c r="JSL19" s="79"/>
      <c r="JSM19" s="79"/>
      <c r="JSN19" s="79"/>
      <c r="JSO19" s="79"/>
      <c r="JSP19" s="566"/>
      <c r="JSQ19" s="79"/>
      <c r="JSR19" s="79"/>
      <c r="JSS19" s="79"/>
      <c r="JST19" s="79"/>
      <c r="JSU19" s="567"/>
      <c r="JSV19" s="79"/>
      <c r="JSW19" s="79"/>
      <c r="JSX19" s="566"/>
      <c r="JSY19" s="79"/>
      <c r="JSZ19" s="79"/>
      <c r="JTA19" s="79"/>
      <c r="JTB19" s="79"/>
      <c r="JTC19" s="79"/>
      <c r="JTD19" s="79"/>
      <c r="JTE19" s="566"/>
      <c r="JTF19" s="79"/>
      <c r="JTG19" s="79"/>
      <c r="JTH19" s="79"/>
      <c r="JTI19" s="79"/>
      <c r="JTJ19" s="567"/>
      <c r="JTK19" s="79"/>
      <c r="JTL19" s="79"/>
      <c r="JTM19" s="566"/>
      <c r="JTN19" s="79"/>
      <c r="JTO19" s="79"/>
      <c r="JTP19" s="79"/>
      <c r="JTQ19" s="79"/>
      <c r="JTR19" s="79"/>
      <c r="JTS19" s="79"/>
      <c r="JTT19" s="566"/>
      <c r="JTU19" s="79"/>
      <c r="JTV19" s="79"/>
      <c r="JTW19" s="79"/>
      <c r="JTX19" s="79"/>
      <c r="JTY19" s="567"/>
      <c r="JTZ19" s="79"/>
      <c r="JUA19" s="79"/>
      <c r="JUB19" s="566"/>
      <c r="JUC19" s="79"/>
      <c r="JUD19" s="79"/>
      <c r="JUE19" s="79"/>
      <c r="JUF19" s="79"/>
      <c r="JUG19" s="79"/>
      <c r="JUH19" s="79"/>
      <c r="JUI19" s="566"/>
      <c r="JUJ19" s="79"/>
      <c r="JUK19" s="79"/>
      <c r="JUL19" s="79"/>
      <c r="JUM19" s="79"/>
      <c r="JUN19" s="567"/>
      <c r="JUO19" s="79"/>
      <c r="JUP19" s="79"/>
      <c r="JUQ19" s="566"/>
      <c r="JUR19" s="79"/>
      <c r="JUS19" s="79"/>
      <c r="JUT19" s="79"/>
      <c r="JUU19" s="79"/>
      <c r="JUV19" s="79"/>
      <c r="JUW19" s="79"/>
      <c r="JUX19" s="566"/>
      <c r="JUY19" s="79"/>
      <c r="JUZ19" s="79"/>
      <c r="JVA19" s="79"/>
      <c r="JVB19" s="79"/>
      <c r="JVC19" s="567"/>
      <c r="JVD19" s="79"/>
      <c r="JVE19" s="79"/>
      <c r="JVF19" s="566"/>
      <c r="JVG19" s="79"/>
      <c r="JVH19" s="79"/>
      <c r="JVI19" s="79"/>
      <c r="JVJ19" s="79"/>
      <c r="JVK19" s="79"/>
      <c r="JVL19" s="79"/>
      <c r="JVM19" s="566"/>
      <c r="JVN19" s="79"/>
      <c r="JVO19" s="79"/>
      <c r="JVP19" s="79"/>
      <c r="JVQ19" s="79"/>
      <c r="JVR19" s="567"/>
      <c r="JVS19" s="79"/>
      <c r="JVT19" s="79"/>
      <c r="JVU19" s="566"/>
      <c r="JVV19" s="79"/>
      <c r="JVW19" s="79"/>
      <c r="JVX19" s="79"/>
      <c r="JVY19" s="79"/>
      <c r="JVZ19" s="79"/>
      <c r="JWA19" s="79"/>
      <c r="JWB19" s="566"/>
      <c r="JWC19" s="79"/>
      <c r="JWD19" s="79"/>
      <c r="JWE19" s="79"/>
      <c r="JWF19" s="79"/>
      <c r="JWG19" s="567"/>
      <c r="JWH19" s="79"/>
      <c r="JWI19" s="79"/>
      <c r="JWJ19" s="566"/>
      <c r="JWK19" s="79"/>
      <c r="JWL19" s="79"/>
      <c r="JWM19" s="79"/>
      <c r="JWN19" s="79"/>
      <c r="JWO19" s="79"/>
      <c r="JWP19" s="79"/>
      <c r="JWQ19" s="566"/>
      <c r="JWR19" s="79"/>
      <c r="JWS19" s="79"/>
      <c r="JWT19" s="79"/>
      <c r="JWU19" s="79"/>
      <c r="JWV19" s="567"/>
      <c r="JWW19" s="79"/>
      <c r="JWX19" s="79"/>
      <c r="JWY19" s="566"/>
      <c r="JWZ19" s="79"/>
      <c r="JXA19" s="79"/>
      <c r="JXB19" s="79"/>
      <c r="JXC19" s="79"/>
      <c r="JXD19" s="79"/>
      <c r="JXE19" s="79"/>
      <c r="JXF19" s="566"/>
      <c r="JXG19" s="79"/>
      <c r="JXH19" s="79"/>
      <c r="JXI19" s="79"/>
      <c r="JXJ19" s="79"/>
      <c r="JXK19" s="567"/>
      <c r="JXL19" s="79"/>
      <c r="JXM19" s="79"/>
      <c r="JXN19" s="566"/>
      <c r="JXO19" s="79"/>
      <c r="JXP19" s="79"/>
      <c r="JXQ19" s="79"/>
      <c r="JXR19" s="79"/>
      <c r="JXS19" s="79"/>
      <c r="JXT19" s="79"/>
      <c r="JXU19" s="566"/>
      <c r="JXV19" s="79"/>
      <c r="JXW19" s="79"/>
      <c r="JXX19" s="79"/>
      <c r="JXY19" s="79"/>
      <c r="JXZ19" s="567"/>
      <c r="JYA19" s="79"/>
      <c r="JYB19" s="79"/>
      <c r="JYC19" s="566"/>
      <c r="JYD19" s="79"/>
      <c r="JYE19" s="79"/>
      <c r="JYF19" s="79"/>
      <c r="JYG19" s="79"/>
      <c r="JYH19" s="79"/>
      <c r="JYI19" s="79"/>
      <c r="JYJ19" s="566"/>
      <c r="JYK19" s="79"/>
      <c r="JYL19" s="79"/>
      <c r="JYM19" s="79"/>
      <c r="JYN19" s="79"/>
      <c r="JYO19" s="567"/>
      <c r="JYP19" s="79"/>
      <c r="JYQ19" s="79"/>
      <c r="JYR19" s="566"/>
      <c r="JYS19" s="79"/>
      <c r="JYT19" s="79"/>
      <c r="JYU19" s="79"/>
      <c r="JYV19" s="79"/>
      <c r="JYW19" s="79"/>
      <c r="JYX19" s="79"/>
      <c r="JYY19" s="566"/>
      <c r="JYZ19" s="79"/>
      <c r="JZA19" s="79"/>
      <c r="JZB19" s="79"/>
      <c r="JZC19" s="79"/>
      <c r="JZD19" s="567"/>
      <c r="JZE19" s="79"/>
      <c r="JZF19" s="79"/>
      <c r="JZG19" s="566"/>
      <c r="JZH19" s="79"/>
      <c r="JZI19" s="79"/>
      <c r="JZJ19" s="79"/>
      <c r="JZK19" s="79"/>
      <c r="JZL19" s="79"/>
      <c r="JZM19" s="79"/>
      <c r="JZN19" s="566"/>
      <c r="JZO19" s="79"/>
      <c r="JZP19" s="79"/>
      <c r="JZQ19" s="79"/>
      <c r="JZR19" s="79"/>
      <c r="JZS19" s="567"/>
      <c r="JZT19" s="79"/>
      <c r="JZU19" s="79"/>
      <c r="JZV19" s="566"/>
      <c r="JZW19" s="79"/>
      <c r="JZX19" s="79"/>
      <c r="JZY19" s="79"/>
      <c r="JZZ19" s="79"/>
      <c r="KAA19" s="79"/>
      <c r="KAB19" s="79"/>
      <c r="KAC19" s="566"/>
      <c r="KAD19" s="79"/>
      <c r="KAE19" s="79"/>
      <c r="KAF19" s="79"/>
      <c r="KAG19" s="79"/>
      <c r="KAH19" s="567"/>
      <c r="KAI19" s="79"/>
      <c r="KAJ19" s="79"/>
      <c r="KAK19" s="566"/>
      <c r="KAL19" s="79"/>
      <c r="KAM19" s="79"/>
      <c r="KAN19" s="79"/>
      <c r="KAO19" s="79"/>
      <c r="KAP19" s="79"/>
      <c r="KAQ19" s="79"/>
      <c r="KAR19" s="566"/>
      <c r="KAS19" s="79"/>
      <c r="KAT19" s="79"/>
      <c r="KAU19" s="79"/>
      <c r="KAV19" s="79"/>
      <c r="KAW19" s="567"/>
      <c r="KAX19" s="79"/>
      <c r="KAY19" s="79"/>
      <c r="KAZ19" s="566"/>
      <c r="KBA19" s="79"/>
      <c r="KBB19" s="79"/>
      <c r="KBC19" s="79"/>
      <c r="KBD19" s="79"/>
      <c r="KBE19" s="79"/>
      <c r="KBF19" s="79"/>
      <c r="KBG19" s="566"/>
      <c r="KBH19" s="79"/>
      <c r="KBI19" s="79"/>
      <c r="KBJ19" s="79"/>
      <c r="KBK19" s="79"/>
      <c r="KBL19" s="567"/>
      <c r="KBM19" s="79"/>
      <c r="KBN19" s="79"/>
      <c r="KBO19" s="566"/>
      <c r="KBP19" s="79"/>
      <c r="KBQ19" s="79"/>
      <c r="KBR19" s="79"/>
      <c r="KBS19" s="79"/>
      <c r="KBT19" s="79"/>
      <c r="KBU19" s="79"/>
      <c r="KBV19" s="566"/>
      <c r="KBW19" s="79"/>
      <c r="KBX19" s="79"/>
      <c r="KBY19" s="79"/>
      <c r="KBZ19" s="79"/>
      <c r="KCA19" s="567"/>
      <c r="KCB19" s="79"/>
      <c r="KCC19" s="79"/>
      <c r="KCD19" s="566"/>
      <c r="KCE19" s="79"/>
      <c r="KCF19" s="79"/>
      <c r="KCG19" s="79"/>
      <c r="KCH19" s="79"/>
      <c r="KCI19" s="79"/>
      <c r="KCJ19" s="79"/>
      <c r="KCK19" s="566"/>
      <c r="KCL19" s="79"/>
      <c r="KCM19" s="79"/>
      <c r="KCN19" s="79"/>
      <c r="KCO19" s="79"/>
      <c r="KCP19" s="567"/>
      <c r="KCQ19" s="79"/>
      <c r="KCR19" s="79"/>
      <c r="KCS19" s="566"/>
      <c r="KCT19" s="79"/>
      <c r="KCU19" s="79"/>
      <c r="KCV19" s="79"/>
      <c r="KCW19" s="79"/>
      <c r="KCX19" s="79"/>
      <c r="KCY19" s="79"/>
      <c r="KCZ19" s="566"/>
      <c r="KDA19" s="79"/>
      <c r="KDB19" s="79"/>
      <c r="KDC19" s="79"/>
      <c r="KDD19" s="79"/>
      <c r="KDE19" s="567"/>
      <c r="KDF19" s="79"/>
      <c r="KDG19" s="79"/>
      <c r="KDH19" s="566"/>
      <c r="KDI19" s="79"/>
      <c r="KDJ19" s="79"/>
      <c r="KDK19" s="79"/>
      <c r="KDL19" s="79"/>
      <c r="KDM19" s="79"/>
      <c r="KDN19" s="79"/>
      <c r="KDO19" s="566"/>
      <c r="KDP19" s="79"/>
      <c r="KDQ19" s="79"/>
      <c r="KDR19" s="79"/>
      <c r="KDS19" s="79"/>
      <c r="KDT19" s="567"/>
      <c r="KDU19" s="79"/>
      <c r="KDV19" s="79"/>
      <c r="KDW19" s="566"/>
      <c r="KDX19" s="79"/>
      <c r="KDY19" s="79"/>
      <c r="KDZ19" s="79"/>
      <c r="KEA19" s="79"/>
      <c r="KEB19" s="79"/>
      <c r="KEC19" s="79"/>
      <c r="KED19" s="566"/>
      <c r="KEE19" s="79"/>
      <c r="KEF19" s="79"/>
      <c r="KEG19" s="79"/>
      <c r="KEH19" s="79"/>
      <c r="KEI19" s="567"/>
      <c r="KEJ19" s="79"/>
      <c r="KEK19" s="79"/>
      <c r="KEL19" s="566"/>
      <c r="KEM19" s="79"/>
      <c r="KEN19" s="79"/>
      <c r="KEO19" s="79"/>
      <c r="KEP19" s="79"/>
      <c r="KEQ19" s="79"/>
      <c r="KER19" s="79"/>
      <c r="KES19" s="566"/>
      <c r="KET19" s="79"/>
      <c r="KEU19" s="79"/>
      <c r="KEV19" s="79"/>
      <c r="KEW19" s="79"/>
      <c r="KEX19" s="567"/>
      <c r="KEY19" s="79"/>
      <c r="KEZ19" s="79"/>
      <c r="KFA19" s="566"/>
      <c r="KFB19" s="79"/>
      <c r="KFC19" s="79"/>
      <c r="KFD19" s="79"/>
      <c r="KFE19" s="79"/>
      <c r="KFF19" s="79"/>
      <c r="KFG19" s="79"/>
      <c r="KFH19" s="566"/>
      <c r="KFI19" s="79"/>
      <c r="KFJ19" s="79"/>
      <c r="KFK19" s="79"/>
      <c r="KFL19" s="79"/>
      <c r="KFM19" s="567"/>
      <c r="KFN19" s="79"/>
      <c r="KFO19" s="79"/>
      <c r="KFP19" s="566"/>
      <c r="KFQ19" s="79"/>
      <c r="KFR19" s="79"/>
      <c r="KFS19" s="79"/>
      <c r="KFT19" s="79"/>
      <c r="KFU19" s="79"/>
      <c r="KFV19" s="79"/>
      <c r="KFW19" s="566"/>
      <c r="KFX19" s="79"/>
      <c r="KFY19" s="79"/>
      <c r="KFZ19" s="79"/>
      <c r="KGA19" s="79"/>
      <c r="KGB19" s="567"/>
      <c r="KGC19" s="79"/>
      <c r="KGD19" s="79"/>
      <c r="KGE19" s="566"/>
      <c r="KGF19" s="79"/>
      <c r="KGG19" s="79"/>
      <c r="KGH19" s="79"/>
      <c r="KGI19" s="79"/>
      <c r="KGJ19" s="79"/>
      <c r="KGK19" s="79"/>
      <c r="KGL19" s="566"/>
      <c r="KGM19" s="79"/>
      <c r="KGN19" s="79"/>
      <c r="KGO19" s="79"/>
      <c r="KGP19" s="79"/>
      <c r="KGQ19" s="567"/>
      <c r="KGR19" s="79"/>
      <c r="KGS19" s="79"/>
      <c r="KGT19" s="566"/>
      <c r="KGU19" s="79"/>
      <c r="KGV19" s="79"/>
      <c r="KGW19" s="79"/>
      <c r="KGX19" s="79"/>
      <c r="KGY19" s="79"/>
      <c r="KGZ19" s="79"/>
      <c r="KHA19" s="566"/>
      <c r="KHB19" s="79"/>
      <c r="KHC19" s="79"/>
      <c r="KHD19" s="79"/>
      <c r="KHE19" s="79"/>
      <c r="KHF19" s="567"/>
      <c r="KHG19" s="79"/>
      <c r="KHH19" s="79"/>
      <c r="KHI19" s="566"/>
      <c r="KHJ19" s="79"/>
      <c r="KHK19" s="79"/>
      <c r="KHL19" s="79"/>
      <c r="KHM19" s="79"/>
      <c r="KHN19" s="79"/>
      <c r="KHO19" s="79"/>
      <c r="KHP19" s="566"/>
      <c r="KHQ19" s="79"/>
      <c r="KHR19" s="79"/>
      <c r="KHS19" s="79"/>
      <c r="KHT19" s="79"/>
      <c r="KHU19" s="567"/>
      <c r="KHV19" s="79"/>
      <c r="KHW19" s="79"/>
      <c r="KHX19" s="566"/>
      <c r="KHY19" s="79"/>
      <c r="KHZ19" s="79"/>
      <c r="KIA19" s="79"/>
      <c r="KIB19" s="79"/>
      <c r="KIC19" s="79"/>
      <c r="KID19" s="79"/>
      <c r="KIE19" s="566"/>
      <c r="KIF19" s="79"/>
      <c r="KIG19" s="79"/>
      <c r="KIH19" s="79"/>
      <c r="KII19" s="79"/>
      <c r="KIJ19" s="567"/>
      <c r="KIK19" s="79"/>
      <c r="KIL19" s="79"/>
      <c r="KIM19" s="566"/>
      <c r="KIN19" s="79"/>
      <c r="KIO19" s="79"/>
      <c r="KIP19" s="79"/>
      <c r="KIQ19" s="79"/>
      <c r="KIR19" s="79"/>
      <c r="KIS19" s="79"/>
      <c r="KIT19" s="566"/>
      <c r="KIU19" s="79"/>
      <c r="KIV19" s="79"/>
      <c r="KIW19" s="79"/>
      <c r="KIX19" s="79"/>
      <c r="KIY19" s="567"/>
      <c r="KIZ19" s="79"/>
      <c r="KJA19" s="79"/>
      <c r="KJB19" s="566"/>
      <c r="KJC19" s="79"/>
      <c r="KJD19" s="79"/>
      <c r="KJE19" s="79"/>
      <c r="KJF19" s="79"/>
      <c r="KJG19" s="79"/>
      <c r="KJH19" s="79"/>
      <c r="KJI19" s="566"/>
      <c r="KJJ19" s="79"/>
      <c r="KJK19" s="79"/>
      <c r="KJL19" s="79"/>
      <c r="KJM19" s="79"/>
      <c r="KJN19" s="567"/>
      <c r="KJO19" s="79"/>
      <c r="KJP19" s="79"/>
      <c r="KJQ19" s="566"/>
      <c r="KJR19" s="79"/>
      <c r="KJS19" s="79"/>
      <c r="KJT19" s="79"/>
      <c r="KJU19" s="79"/>
      <c r="KJV19" s="79"/>
      <c r="KJW19" s="79"/>
      <c r="KJX19" s="566"/>
      <c r="KJY19" s="79"/>
      <c r="KJZ19" s="79"/>
      <c r="KKA19" s="79"/>
      <c r="KKB19" s="79"/>
      <c r="KKC19" s="567"/>
      <c r="KKD19" s="79"/>
      <c r="KKE19" s="79"/>
      <c r="KKF19" s="566"/>
      <c r="KKG19" s="79"/>
      <c r="KKH19" s="79"/>
      <c r="KKI19" s="79"/>
      <c r="KKJ19" s="79"/>
      <c r="KKK19" s="79"/>
      <c r="KKL19" s="79"/>
      <c r="KKM19" s="566"/>
      <c r="KKN19" s="79"/>
      <c r="KKO19" s="79"/>
      <c r="KKP19" s="79"/>
      <c r="KKQ19" s="79"/>
      <c r="KKR19" s="567"/>
      <c r="KKS19" s="79"/>
      <c r="KKT19" s="79"/>
      <c r="KKU19" s="566"/>
      <c r="KKV19" s="79"/>
      <c r="KKW19" s="79"/>
      <c r="KKX19" s="79"/>
      <c r="KKY19" s="79"/>
      <c r="KKZ19" s="79"/>
      <c r="KLA19" s="79"/>
      <c r="KLB19" s="566"/>
      <c r="KLC19" s="79"/>
      <c r="KLD19" s="79"/>
      <c r="KLE19" s="79"/>
      <c r="KLF19" s="79"/>
      <c r="KLG19" s="567"/>
      <c r="KLH19" s="79"/>
      <c r="KLI19" s="79"/>
      <c r="KLJ19" s="566"/>
      <c r="KLK19" s="79"/>
      <c r="KLL19" s="79"/>
      <c r="KLM19" s="79"/>
      <c r="KLN19" s="79"/>
      <c r="KLO19" s="79"/>
      <c r="KLP19" s="79"/>
      <c r="KLQ19" s="566"/>
      <c r="KLR19" s="79"/>
      <c r="KLS19" s="79"/>
      <c r="KLT19" s="79"/>
      <c r="KLU19" s="79"/>
      <c r="KLV19" s="567"/>
      <c r="KLW19" s="79"/>
      <c r="KLX19" s="79"/>
      <c r="KLY19" s="566"/>
      <c r="KLZ19" s="79"/>
      <c r="KMA19" s="79"/>
      <c r="KMB19" s="79"/>
      <c r="KMC19" s="79"/>
      <c r="KMD19" s="79"/>
      <c r="KME19" s="79"/>
      <c r="KMF19" s="566"/>
      <c r="KMG19" s="79"/>
      <c r="KMH19" s="79"/>
      <c r="KMI19" s="79"/>
      <c r="KMJ19" s="79"/>
      <c r="KMK19" s="567"/>
      <c r="KML19" s="79"/>
      <c r="KMM19" s="79"/>
      <c r="KMN19" s="566"/>
      <c r="KMO19" s="79"/>
      <c r="KMP19" s="79"/>
      <c r="KMQ19" s="79"/>
      <c r="KMR19" s="79"/>
      <c r="KMS19" s="79"/>
      <c r="KMT19" s="79"/>
      <c r="KMU19" s="566"/>
      <c r="KMV19" s="79"/>
      <c r="KMW19" s="79"/>
      <c r="KMX19" s="79"/>
      <c r="KMY19" s="79"/>
      <c r="KMZ19" s="567"/>
      <c r="KNA19" s="79"/>
      <c r="KNB19" s="79"/>
      <c r="KNC19" s="566"/>
      <c r="KND19" s="79"/>
      <c r="KNE19" s="79"/>
      <c r="KNF19" s="79"/>
      <c r="KNG19" s="79"/>
      <c r="KNH19" s="79"/>
      <c r="KNI19" s="79"/>
      <c r="KNJ19" s="566"/>
      <c r="KNK19" s="79"/>
      <c r="KNL19" s="79"/>
      <c r="KNM19" s="79"/>
      <c r="KNN19" s="79"/>
      <c r="KNO19" s="567"/>
      <c r="KNP19" s="79"/>
      <c r="KNQ19" s="79"/>
      <c r="KNR19" s="566"/>
      <c r="KNS19" s="79"/>
      <c r="KNT19" s="79"/>
      <c r="KNU19" s="79"/>
      <c r="KNV19" s="79"/>
      <c r="KNW19" s="79"/>
      <c r="KNX19" s="79"/>
      <c r="KNY19" s="566"/>
      <c r="KNZ19" s="79"/>
      <c r="KOA19" s="79"/>
      <c r="KOB19" s="79"/>
      <c r="KOC19" s="79"/>
      <c r="KOD19" s="567"/>
      <c r="KOE19" s="79"/>
      <c r="KOF19" s="79"/>
      <c r="KOG19" s="566"/>
      <c r="KOH19" s="79"/>
      <c r="KOI19" s="79"/>
      <c r="KOJ19" s="79"/>
      <c r="KOK19" s="79"/>
      <c r="KOL19" s="79"/>
      <c r="KOM19" s="79"/>
      <c r="KON19" s="566"/>
      <c r="KOO19" s="79"/>
      <c r="KOP19" s="79"/>
      <c r="KOQ19" s="79"/>
      <c r="KOR19" s="79"/>
      <c r="KOS19" s="567"/>
      <c r="KOT19" s="79"/>
      <c r="KOU19" s="79"/>
      <c r="KOV19" s="566"/>
      <c r="KOW19" s="79"/>
      <c r="KOX19" s="79"/>
      <c r="KOY19" s="79"/>
      <c r="KOZ19" s="79"/>
      <c r="KPA19" s="79"/>
      <c r="KPB19" s="79"/>
      <c r="KPC19" s="566"/>
      <c r="KPD19" s="79"/>
      <c r="KPE19" s="79"/>
      <c r="KPF19" s="79"/>
      <c r="KPG19" s="79"/>
      <c r="KPH19" s="567"/>
      <c r="KPI19" s="79"/>
      <c r="KPJ19" s="79"/>
      <c r="KPK19" s="566"/>
      <c r="KPL19" s="79"/>
      <c r="KPM19" s="79"/>
      <c r="KPN19" s="79"/>
      <c r="KPO19" s="79"/>
      <c r="KPP19" s="79"/>
      <c r="KPQ19" s="79"/>
      <c r="KPR19" s="566"/>
      <c r="KPS19" s="79"/>
      <c r="KPT19" s="79"/>
      <c r="KPU19" s="79"/>
      <c r="KPV19" s="79"/>
      <c r="KPW19" s="567"/>
      <c r="KPX19" s="79"/>
      <c r="KPY19" s="79"/>
      <c r="KPZ19" s="566"/>
      <c r="KQA19" s="79"/>
      <c r="KQB19" s="79"/>
      <c r="KQC19" s="79"/>
      <c r="KQD19" s="79"/>
      <c r="KQE19" s="79"/>
      <c r="KQF19" s="79"/>
      <c r="KQG19" s="566"/>
      <c r="KQH19" s="79"/>
      <c r="KQI19" s="79"/>
      <c r="KQJ19" s="79"/>
      <c r="KQK19" s="79"/>
      <c r="KQL19" s="567"/>
      <c r="KQM19" s="79"/>
      <c r="KQN19" s="79"/>
      <c r="KQO19" s="566"/>
      <c r="KQP19" s="79"/>
      <c r="KQQ19" s="79"/>
      <c r="KQR19" s="79"/>
      <c r="KQS19" s="79"/>
      <c r="KQT19" s="79"/>
      <c r="KQU19" s="79"/>
      <c r="KQV19" s="566"/>
      <c r="KQW19" s="79"/>
      <c r="KQX19" s="79"/>
      <c r="KQY19" s="79"/>
      <c r="KQZ19" s="79"/>
      <c r="KRA19" s="567"/>
      <c r="KRB19" s="79"/>
      <c r="KRC19" s="79"/>
      <c r="KRD19" s="566"/>
      <c r="KRE19" s="79"/>
      <c r="KRF19" s="79"/>
      <c r="KRG19" s="79"/>
      <c r="KRH19" s="79"/>
      <c r="KRI19" s="79"/>
      <c r="KRJ19" s="79"/>
      <c r="KRK19" s="566"/>
      <c r="KRL19" s="79"/>
      <c r="KRM19" s="79"/>
      <c r="KRN19" s="79"/>
      <c r="KRO19" s="79"/>
      <c r="KRP19" s="567"/>
      <c r="KRQ19" s="79"/>
      <c r="KRR19" s="79"/>
      <c r="KRS19" s="566"/>
      <c r="KRT19" s="79"/>
      <c r="KRU19" s="79"/>
      <c r="KRV19" s="79"/>
      <c r="KRW19" s="79"/>
      <c r="KRX19" s="79"/>
      <c r="KRY19" s="79"/>
      <c r="KRZ19" s="566"/>
      <c r="KSA19" s="79"/>
      <c r="KSB19" s="79"/>
      <c r="KSC19" s="79"/>
      <c r="KSD19" s="79"/>
      <c r="KSE19" s="567"/>
      <c r="KSF19" s="79"/>
      <c r="KSG19" s="79"/>
      <c r="KSH19" s="566"/>
      <c r="KSI19" s="79"/>
      <c r="KSJ19" s="79"/>
      <c r="KSK19" s="79"/>
      <c r="KSL19" s="79"/>
      <c r="KSM19" s="79"/>
      <c r="KSN19" s="79"/>
      <c r="KSO19" s="566"/>
      <c r="KSP19" s="79"/>
      <c r="KSQ19" s="79"/>
      <c r="KSR19" s="79"/>
      <c r="KSS19" s="79"/>
      <c r="KST19" s="567"/>
      <c r="KSU19" s="79"/>
      <c r="KSV19" s="79"/>
      <c r="KSW19" s="566"/>
      <c r="KSX19" s="79"/>
      <c r="KSY19" s="79"/>
      <c r="KSZ19" s="79"/>
      <c r="KTA19" s="79"/>
      <c r="KTB19" s="79"/>
      <c r="KTC19" s="79"/>
      <c r="KTD19" s="566"/>
      <c r="KTE19" s="79"/>
      <c r="KTF19" s="79"/>
      <c r="KTG19" s="79"/>
      <c r="KTH19" s="79"/>
      <c r="KTI19" s="567"/>
      <c r="KTJ19" s="79"/>
      <c r="KTK19" s="79"/>
      <c r="KTL19" s="566"/>
      <c r="KTM19" s="79"/>
      <c r="KTN19" s="79"/>
      <c r="KTO19" s="79"/>
      <c r="KTP19" s="79"/>
      <c r="KTQ19" s="79"/>
      <c r="KTR19" s="79"/>
      <c r="KTS19" s="566"/>
      <c r="KTT19" s="79"/>
      <c r="KTU19" s="79"/>
      <c r="KTV19" s="79"/>
      <c r="KTW19" s="79"/>
      <c r="KTX19" s="567"/>
      <c r="KTY19" s="79"/>
      <c r="KTZ19" s="79"/>
      <c r="KUA19" s="566"/>
      <c r="KUB19" s="79"/>
      <c r="KUC19" s="79"/>
      <c r="KUD19" s="79"/>
      <c r="KUE19" s="79"/>
      <c r="KUF19" s="79"/>
      <c r="KUG19" s="79"/>
      <c r="KUH19" s="566"/>
      <c r="KUI19" s="79"/>
      <c r="KUJ19" s="79"/>
      <c r="KUK19" s="79"/>
      <c r="KUL19" s="79"/>
      <c r="KUM19" s="567"/>
      <c r="KUN19" s="79"/>
      <c r="KUO19" s="79"/>
      <c r="KUP19" s="566"/>
      <c r="KUQ19" s="79"/>
      <c r="KUR19" s="79"/>
      <c r="KUS19" s="79"/>
      <c r="KUT19" s="79"/>
      <c r="KUU19" s="79"/>
      <c r="KUV19" s="79"/>
      <c r="KUW19" s="566"/>
      <c r="KUX19" s="79"/>
      <c r="KUY19" s="79"/>
      <c r="KUZ19" s="79"/>
      <c r="KVA19" s="79"/>
      <c r="KVB19" s="567"/>
      <c r="KVC19" s="79"/>
      <c r="KVD19" s="79"/>
      <c r="KVE19" s="566"/>
      <c r="KVF19" s="79"/>
      <c r="KVG19" s="79"/>
      <c r="KVH19" s="79"/>
      <c r="KVI19" s="79"/>
      <c r="KVJ19" s="79"/>
      <c r="KVK19" s="79"/>
      <c r="KVL19" s="566"/>
      <c r="KVM19" s="79"/>
      <c r="KVN19" s="79"/>
      <c r="KVO19" s="79"/>
      <c r="KVP19" s="79"/>
      <c r="KVQ19" s="567"/>
      <c r="KVR19" s="79"/>
      <c r="KVS19" s="79"/>
      <c r="KVT19" s="566"/>
      <c r="KVU19" s="79"/>
      <c r="KVV19" s="79"/>
      <c r="KVW19" s="79"/>
      <c r="KVX19" s="79"/>
      <c r="KVY19" s="79"/>
      <c r="KVZ19" s="79"/>
      <c r="KWA19" s="566"/>
      <c r="KWB19" s="79"/>
      <c r="KWC19" s="79"/>
      <c r="KWD19" s="79"/>
      <c r="KWE19" s="79"/>
      <c r="KWF19" s="567"/>
      <c r="KWG19" s="79"/>
      <c r="KWH19" s="79"/>
      <c r="KWI19" s="566"/>
      <c r="KWJ19" s="79"/>
      <c r="KWK19" s="79"/>
      <c r="KWL19" s="79"/>
      <c r="KWM19" s="79"/>
      <c r="KWN19" s="79"/>
      <c r="KWO19" s="79"/>
      <c r="KWP19" s="566"/>
      <c r="KWQ19" s="79"/>
      <c r="KWR19" s="79"/>
      <c r="KWS19" s="79"/>
      <c r="KWT19" s="79"/>
      <c r="KWU19" s="567"/>
      <c r="KWV19" s="79"/>
      <c r="KWW19" s="79"/>
      <c r="KWX19" s="566"/>
      <c r="KWY19" s="79"/>
      <c r="KWZ19" s="79"/>
      <c r="KXA19" s="79"/>
      <c r="KXB19" s="79"/>
      <c r="KXC19" s="79"/>
      <c r="KXD19" s="79"/>
      <c r="KXE19" s="566"/>
      <c r="KXF19" s="79"/>
      <c r="KXG19" s="79"/>
      <c r="KXH19" s="79"/>
      <c r="KXI19" s="79"/>
      <c r="KXJ19" s="567"/>
      <c r="KXK19" s="79"/>
      <c r="KXL19" s="79"/>
      <c r="KXM19" s="566"/>
      <c r="KXN19" s="79"/>
      <c r="KXO19" s="79"/>
      <c r="KXP19" s="79"/>
      <c r="KXQ19" s="79"/>
      <c r="KXR19" s="79"/>
      <c r="KXS19" s="79"/>
      <c r="KXT19" s="566"/>
      <c r="KXU19" s="79"/>
      <c r="KXV19" s="79"/>
      <c r="KXW19" s="79"/>
      <c r="KXX19" s="79"/>
      <c r="KXY19" s="567"/>
      <c r="KXZ19" s="79"/>
      <c r="KYA19" s="79"/>
      <c r="KYB19" s="566"/>
      <c r="KYC19" s="79"/>
      <c r="KYD19" s="79"/>
      <c r="KYE19" s="79"/>
      <c r="KYF19" s="79"/>
      <c r="KYG19" s="79"/>
      <c r="KYH19" s="79"/>
      <c r="KYI19" s="566"/>
      <c r="KYJ19" s="79"/>
      <c r="KYK19" s="79"/>
      <c r="KYL19" s="79"/>
      <c r="KYM19" s="79"/>
      <c r="KYN19" s="567"/>
      <c r="KYO19" s="79"/>
      <c r="KYP19" s="79"/>
      <c r="KYQ19" s="566"/>
      <c r="KYR19" s="79"/>
      <c r="KYS19" s="79"/>
      <c r="KYT19" s="79"/>
      <c r="KYU19" s="79"/>
      <c r="KYV19" s="79"/>
      <c r="KYW19" s="79"/>
      <c r="KYX19" s="566"/>
      <c r="KYY19" s="79"/>
      <c r="KYZ19" s="79"/>
      <c r="KZA19" s="79"/>
      <c r="KZB19" s="79"/>
      <c r="KZC19" s="567"/>
      <c r="KZD19" s="79"/>
      <c r="KZE19" s="79"/>
      <c r="KZF19" s="566"/>
      <c r="KZG19" s="79"/>
      <c r="KZH19" s="79"/>
      <c r="KZI19" s="79"/>
      <c r="KZJ19" s="79"/>
      <c r="KZK19" s="79"/>
      <c r="KZL19" s="79"/>
      <c r="KZM19" s="566"/>
      <c r="KZN19" s="79"/>
      <c r="KZO19" s="79"/>
      <c r="KZP19" s="79"/>
      <c r="KZQ19" s="79"/>
      <c r="KZR19" s="567"/>
      <c r="KZS19" s="79"/>
      <c r="KZT19" s="79"/>
      <c r="KZU19" s="566"/>
      <c r="KZV19" s="79"/>
      <c r="KZW19" s="79"/>
      <c r="KZX19" s="79"/>
      <c r="KZY19" s="79"/>
      <c r="KZZ19" s="79"/>
      <c r="LAA19" s="79"/>
      <c r="LAB19" s="566"/>
      <c r="LAC19" s="79"/>
      <c r="LAD19" s="79"/>
      <c r="LAE19" s="79"/>
      <c r="LAF19" s="79"/>
      <c r="LAG19" s="567"/>
      <c r="LAH19" s="79"/>
      <c r="LAI19" s="79"/>
      <c r="LAJ19" s="566"/>
      <c r="LAK19" s="79"/>
      <c r="LAL19" s="79"/>
      <c r="LAM19" s="79"/>
      <c r="LAN19" s="79"/>
      <c r="LAO19" s="79"/>
      <c r="LAP19" s="79"/>
      <c r="LAQ19" s="566"/>
      <c r="LAR19" s="79"/>
      <c r="LAS19" s="79"/>
      <c r="LAT19" s="79"/>
      <c r="LAU19" s="79"/>
      <c r="LAV19" s="567"/>
      <c r="LAW19" s="79"/>
      <c r="LAX19" s="79"/>
      <c r="LAY19" s="566"/>
      <c r="LAZ19" s="79"/>
      <c r="LBA19" s="79"/>
      <c r="LBB19" s="79"/>
      <c r="LBC19" s="79"/>
      <c r="LBD19" s="79"/>
      <c r="LBE19" s="79"/>
      <c r="LBF19" s="566"/>
      <c r="LBG19" s="79"/>
      <c r="LBH19" s="79"/>
      <c r="LBI19" s="79"/>
      <c r="LBJ19" s="79"/>
      <c r="LBK19" s="567"/>
      <c r="LBL19" s="79"/>
      <c r="LBM19" s="79"/>
      <c r="LBN19" s="566"/>
      <c r="LBO19" s="79"/>
      <c r="LBP19" s="79"/>
      <c r="LBQ19" s="79"/>
      <c r="LBR19" s="79"/>
      <c r="LBS19" s="79"/>
      <c r="LBT19" s="79"/>
      <c r="LBU19" s="566"/>
      <c r="LBV19" s="79"/>
      <c r="LBW19" s="79"/>
      <c r="LBX19" s="79"/>
      <c r="LBY19" s="79"/>
      <c r="LBZ19" s="567"/>
      <c r="LCA19" s="79"/>
      <c r="LCB19" s="79"/>
      <c r="LCC19" s="566"/>
      <c r="LCD19" s="79"/>
      <c r="LCE19" s="79"/>
      <c r="LCF19" s="79"/>
      <c r="LCG19" s="79"/>
      <c r="LCH19" s="79"/>
      <c r="LCI19" s="79"/>
      <c r="LCJ19" s="566"/>
      <c r="LCK19" s="79"/>
      <c r="LCL19" s="79"/>
      <c r="LCM19" s="79"/>
      <c r="LCN19" s="79"/>
      <c r="LCO19" s="567"/>
      <c r="LCP19" s="79"/>
      <c r="LCQ19" s="79"/>
      <c r="LCR19" s="566"/>
      <c r="LCS19" s="79"/>
      <c r="LCT19" s="79"/>
      <c r="LCU19" s="79"/>
      <c r="LCV19" s="79"/>
      <c r="LCW19" s="79"/>
      <c r="LCX19" s="79"/>
      <c r="LCY19" s="566"/>
      <c r="LCZ19" s="79"/>
      <c r="LDA19" s="79"/>
      <c r="LDB19" s="79"/>
      <c r="LDC19" s="79"/>
      <c r="LDD19" s="567"/>
      <c r="LDE19" s="79"/>
      <c r="LDF19" s="79"/>
      <c r="LDG19" s="566"/>
      <c r="LDH19" s="79"/>
      <c r="LDI19" s="79"/>
      <c r="LDJ19" s="79"/>
      <c r="LDK19" s="79"/>
      <c r="LDL19" s="79"/>
      <c r="LDM19" s="79"/>
      <c r="LDN19" s="566"/>
      <c r="LDO19" s="79"/>
      <c r="LDP19" s="79"/>
      <c r="LDQ19" s="79"/>
      <c r="LDR19" s="79"/>
      <c r="LDS19" s="567"/>
      <c r="LDT19" s="79"/>
      <c r="LDU19" s="79"/>
      <c r="LDV19" s="566"/>
      <c r="LDW19" s="79"/>
      <c r="LDX19" s="79"/>
      <c r="LDY19" s="79"/>
      <c r="LDZ19" s="79"/>
      <c r="LEA19" s="79"/>
      <c r="LEB19" s="79"/>
      <c r="LEC19" s="566"/>
      <c r="LED19" s="79"/>
      <c r="LEE19" s="79"/>
      <c r="LEF19" s="79"/>
      <c r="LEG19" s="79"/>
      <c r="LEH19" s="567"/>
      <c r="LEI19" s="79"/>
      <c r="LEJ19" s="79"/>
      <c r="LEK19" s="566"/>
      <c r="LEL19" s="79"/>
      <c r="LEM19" s="79"/>
      <c r="LEN19" s="79"/>
      <c r="LEO19" s="79"/>
      <c r="LEP19" s="79"/>
      <c r="LEQ19" s="79"/>
      <c r="LER19" s="566"/>
      <c r="LES19" s="79"/>
      <c r="LET19" s="79"/>
      <c r="LEU19" s="79"/>
      <c r="LEV19" s="79"/>
      <c r="LEW19" s="567"/>
      <c r="LEX19" s="79"/>
      <c r="LEY19" s="79"/>
      <c r="LEZ19" s="566"/>
      <c r="LFA19" s="79"/>
      <c r="LFB19" s="79"/>
      <c r="LFC19" s="79"/>
      <c r="LFD19" s="79"/>
      <c r="LFE19" s="79"/>
      <c r="LFF19" s="79"/>
      <c r="LFG19" s="566"/>
      <c r="LFH19" s="79"/>
      <c r="LFI19" s="79"/>
      <c r="LFJ19" s="79"/>
      <c r="LFK19" s="79"/>
      <c r="LFL19" s="567"/>
      <c r="LFM19" s="79"/>
      <c r="LFN19" s="79"/>
      <c r="LFO19" s="566"/>
      <c r="LFP19" s="79"/>
      <c r="LFQ19" s="79"/>
      <c r="LFR19" s="79"/>
      <c r="LFS19" s="79"/>
      <c r="LFT19" s="79"/>
      <c r="LFU19" s="79"/>
      <c r="LFV19" s="566"/>
      <c r="LFW19" s="79"/>
      <c r="LFX19" s="79"/>
      <c r="LFY19" s="79"/>
      <c r="LFZ19" s="79"/>
      <c r="LGA19" s="567"/>
      <c r="LGB19" s="79"/>
      <c r="LGC19" s="79"/>
      <c r="LGD19" s="566"/>
      <c r="LGE19" s="79"/>
      <c r="LGF19" s="79"/>
      <c r="LGG19" s="79"/>
      <c r="LGH19" s="79"/>
      <c r="LGI19" s="79"/>
      <c r="LGJ19" s="79"/>
      <c r="LGK19" s="566"/>
      <c r="LGL19" s="79"/>
      <c r="LGM19" s="79"/>
      <c r="LGN19" s="79"/>
      <c r="LGO19" s="79"/>
      <c r="LGP19" s="567"/>
      <c r="LGQ19" s="79"/>
      <c r="LGR19" s="79"/>
      <c r="LGS19" s="566"/>
      <c r="LGT19" s="79"/>
      <c r="LGU19" s="79"/>
      <c r="LGV19" s="79"/>
      <c r="LGW19" s="79"/>
      <c r="LGX19" s="79"/>
      <c r="LGY19" s="79"/>
      <c r="LGZ19" s="566"/>
      <c r="LHA19" s="79"/>
      <c r="LHB19" s="79"/>
      <c r="LHC19" s="79"/>
      <c r="LHD19" s="79"/>
      <c r="LHE19" s="567"/>
      <c r="LHF19" s="79"/>
      <c r="LHG19" s="79"/>
      <c r="LHH19" s="566"/>
      <c r="LHI19" s="79"/>
      <c r="LHJ19" s="79"/>
      <c r="LHK19" s="79"/>
      <c r="LHL19" s="79"/>
      <c r="LHM19" s="79"/>
      <c r="LHN19" s="79"/>
      <c r="LHO19" s="566"/>
      <c r="LHP19" s="79"/>
      <c r="LHQ19" s="79"/>
      <c r="LHR19" s="79"/>
      <c r="LHS19" s="79"/>
      <c r="LHT19" s="567"/>
      <c r="LHU19" s="79"/>
      <c r="LHV19" s="79"/>
      <c r="LHW19" s="566"/>
      <c r="LHX19" s="79"/>
      <c r="LHY19" s="79"/>
      <c r="LHZ19" s="79"/>
      <c r="LIA19" s="79"/>
      <c r="LIB19" s="79"/>
      <c r="LIC19" s="79"/>
      <c r="LID19" s="566"/>
      <c r="LIE19" s="79"/>
      <c r="LIF19" s="79"/>
      <c r="LIG19" s="79"/>
      <c r="LIH19" s="79"/>
      <c r="LII19" s="567"/>
      <c r="LIJ19" s="79"/>
      <c r="LIK19" s="79"/>
      <c r="LIL19" s="566"/>
      <c r="LIM19" s="79"/>
      <c r="LIN19" s="79"/>
      <c r="LIO19" s="79"/>
      <c r="LIP19" s="79"/>
      <c r="LIQ19" s="79"/>
      <c r="LIR19" s="79"/>
      <c r="LIS19" s="566"/>
      <c r="LIT19" s="79"/>
      <c r="LIU19" s="79"/>
      <c r="LIV19" s="79"/>
      <c r="LIW19" s="79"/>
      <c r="LIX19" s="567"/>
      <c r="LIY19" s="79"/>
      <c r="LIZ19" s="79"/>
      <c r="LJA19" s="566"/>
      <c r="LJB19" s="79"/>
      <c r="LJC19" s="79"/>
      <c r="LJD19" s="79"/>
      <c r="LJE19" s="79"/>
      <c r="LJF19" s="79"/>
      <c r="LJG19" s="79"/>
      <c r="LJH19" s="566"/>
      <c r="LJI19" s="79"/>
      <c r="LJJ19" s="79"/>
      <c r="LJK19" s="79"/>
      <c r="LJL19" s="79"/>
      <c r="LJM19" s="567"/>
      <c r="LJN19" s="79"/>
      <c r="LJO19" s="79"/>
      <c r="LJP19" s="566"/>
      <c r="LJQ19" s="79"/>
      <c r="LJR19" s="79"/>
      <c r="LJS19" s="79"/>
      <c r="LJT19" s="79"/>
      <c r="LJU19" s="79"/>
      <c r="LJV19" s="79"/>
      <c r="LJW19" s="566"/>
      <c r="LJX19" s="79"/>
      <c r="LJY19" s="79"/>
      <c r="LJZ19" s="79"/>
      <c r="LKA19" s="79"/>
      <c r="LKB19" s="567"/>
      <c r="LKC19" s="79"/>
      <c r="LKD19" s="79"/>
      <c r="LKE19" s="566"/>
      <c r="LKF19" s="79"/>
      <c r="LKG19" s="79"/>
      <c r="LKH19" s="79"/>
      <c r="LKI19" s="79"/>
      <c r="LKJ19" s="79"/>
      <c r="LKK19" s="79"/>
      <c r="LKL19" s="566"/>
      <c r="LKM19" s="79"/>
      <c r="LKN19" s="79"/>
      <c r="LKO19" s="79"/>
      <c r="LKP19" s="79"/>
      <c r="LKQ19" s="567"/>
      <c r="LKR19" s="79"/>
      <c r="LKS19" s="79"/>
      <c r="LKT19" s="566"/>
      <c r="LKU19" s="79"/>
      <c r="LKV19" s="79"/>
      <c r="LKW19" s="79"/>
      <c r="LKX19" s="79"/>
      <c r="LKY19" s="79"/>
      <c r="LKZ19" s="79"/>
      <c r="LLA19" s="566"/>
      <c r="LLB19" s="79"/>
      <c r="LLC19" s="79"/>
      <c r="LLD19" s="79"/>
      <c r="LLE19" s="79"/>
      <c r="LLF19" s="567"/>
      <c r="LLG19" s="79"/>
      <c r="LLH19" s="79"/>
      <c r="LLI19" s="566"/>
      <c r="LLJ19" s="79"/>
      <c r="LLK19" s="79"/>
      <c r="LLL19" s="79"/>
      <c r="LLM19" s="79"/>
      <c r="LLN19" s="79"/>
      <c r="LLO19" s="79"/>
      <c r="LLP19" s="566"/>
      <c r="LLQ19" s="79"/>
      <c r="LLR19" s="79"/>
      <c r="LLS19" s="79"/>
      <c r="LLT19" s="79"/>
      <c r="LLU19" s="567"/>
      <c r="LLV19" s="79"/>
      <c r="LLW19" s="79"/>
      <c r="LLX19" s="566"/>
      <c r="LLY19" s="79"/>
      <c r="LLZ19" s="79"/>
      <c r="LMA19" s="79"/>
      <c r="LMB19" s="79"/>
      <c r="LMC19" s="79"/>
      <c r="LMD19" s="79"/>
      <c r="LME19" s="566"/>
      <c r="LMF19" s="79"/>
      <c r="LMG19" s="79"/>
      <c r="LMH19" s="79"/>
      <c r="LMI19" s="79"/>
      <c r="LMJ19" s="567"/>
      <c r="LMK19" s="79"/>
      <c r="LML19" s="79"/>
      <c r="LMM19" s="566"/>
      <c r="LMN19" s="79"/>
      <c r="LMO19" s="79"/>
      <c r="LMP19" s="79"/>
      <c r="LMQ19" s="79"/>
      <c r="LMR19" s="79"/>
      <c r="LMS19" s="79"/>
      <c r="LMT19" s="566"/>
      <c r="LMU19" s="79"/>
      <c r="LMV19" s="79"/>
      <c r="LMW19" s="79"/>
      <c r="LMX19" s="79"/>
      <c r="LMY19" s="567"/>
      <c r="LMZ19" s="79"/>
      <c r="LNA19" s="79"/>
      <c r="LNB19" s="566"/>
      <c r="LNC19" s="79"/>
      <c r="LND19" s="79"/>
      <c r="LNE19" s="79"/>
      <c r="LNF19" s="79"/>
      <c r="LNG19" s="79"/>
      <c r="LNH19" s="79"/>
      <c r="LNI19" s="566"/>
      <c r="LNJ19" s="79"/>
      <c r="LNK19" s="79"/>
      <c r="LNL19" s="79"/>
      <c r="LNM19" s="79"/>
      <c r="LNN19" s="567"/>
      <c r="LNO19" s="79"/>
      <c r="LNP19" s="79"/>
      <c r="LNQ19" s="566"/>
      <c r="LNR19" s="79"/>
      <c r="LNS19" s="79"/>
      <c r="LNT19" s="79"/>
      <c r="LNU19" s="79"/>
      <c r="LNV19" s="79"/>
      <c r="LNW19" s="79"/>
      <c r="LNX19" s="566"/>
      <c r="LNY19" s="79"/>
      <c r="LNZ19" s="79"/>
      <c r="LOA19" s="79"/>
      <c r="LOB19" s="79"/>
      <c r="LOC19" s="567"/>
      <c r="LOD19" s="79"/>
      <c r="LOE19" s="79"/>
      <c r="LOF19" s="566"/>
      <c r="LOG19" s="79"/>
      <c r="LOH19" s="79"/>
      <c r="LOI19" s="79"/>
      <c r="LOJ19" s="79"/>
      <c r="LOK19" s="79"/>
      <c r="LOL19" s="79"/>
      <c r="LOM19" s="566"/>
      <c r="LON19" s="79"/>
      <c r="LOO19" s="79"/>
      <c r="LOP19" s="79"/>
      <c r="LOQ19" s="79"/>
      <c r="LOR19" s="567"/>
      <c r="LOS19" s="79"/>
      <c r="LOT19" s="79"/>
      <c r="LOU19" s="566"/>
      <c r="LOV19" s="79"/>
      <c r="LOW19" s="79"/>
      <c r="LOX19" s="79"/>
      <c r="LOY19" s="79"/>
      <c r="LOZ19" s="79"/>
      <c r="LPA19" s="79"/>
      <c r="LPB19" s="566"/>
      <c r="LPC19" s="79"/>
      <c r="LPD19" s="79"/>
      <c r="LPE19" s="79"/>
      <c r="LPF19" s="79"/>
      <c r="LPG19" s="567"/>
      <c r="LPH19" s="79"/>
      <c r="LPI19" s="79"/>
      <c r="LPJ19" s="566"/>
      <c r="LPK19" s="79"/>
      <c r="LPL19" s="79"/>
      <c r="LPM19" s="79"/>
      <c r="LPN19" s="79"/>
      <c r="LPO19" s="79"/>
      <c r="LPP19" s="79"/>
      <c r="LPQ19" s="566"/>
      <c r="LPR19" s="79"/>
      <c r="LPS19" s="79"/>
      <c r="LPT19" s="79"/>
      <c r="LPU19" s="79"/>
      <c r="LPV19" s="567"/>
      <c r="LPW19" s="79"/>
      <c r="LPX19" s="79"/>
      <c r="LPY19" s="566"/>
      <c r="LPZ19" s="79"/>
      <c r="LQA19" s="79"/>
      <c r="LQB19" s="79"/>
      <c r="LQC19" s="79"/>
      <c r="LQD19" s="79"/>
      <c r="LQE19" s="79"/>
      <c r="LQF19" s="566"/>
      <c r="LQG19" s="79"/>
      <c r="LQH19" s="79"/>
      <c r="LQI19" s="79"/>
      <c r="LQJ19" s="79"/>
      <c r="LQK19" s="567"/>
      <c r="LQL19" s="79"/>
      <c r="LQM19" s="79"/>
      <c r="LQN19" s="566"/>
      <c r="LQO19" s="79"/>
      <c r="LQP19" s="79"/>
      <c r="LQQ19" s="79"/>
      <c r="LQR19" s="79"/>
      <c r="LQS19" s="79"/>
      <c r="LQT19" s="79"/>
      <c r="LQU19" s="566"/>
      <c r="LQV19" s="79"/>
      <c r="LQW19" s="79"/>
      <c r="LQX19" s="79"/>
      <c r="LQY19" s="79"/>
      <c r="LQZ19" s="567"/>
      <c r="LRA19" s="79"/>
      <c r="LRB19" s="79"/>
      <c r="LRC19" s="566"/>
      <c r="LRD19" s="79"/>
      <c r="LRE19" s="79"/>
      <c r="LRF19" s="79"/>
      <c r="LRG19" s="79"/>
      <c r="LRH19" s="79"/>
      <c r="LRI19" s="79"/>
      <c r="LRJ19" s="566"/>
      <c r="LRK19" s="79"/>
      <c r="LRL19" s="79"/>
      <c r="LRM19" s="79"/>
      <c r="LRN19" s="79"/>
      <c r="LRO19" s="567"/>
      <c r="LRP19" s="79"/>
      <c r="LRQ19" s="79"/>
      <c r="LRR19" s="566"/>
      <c r="LRS19" s="79"/>
      <c r="LRT19" s="79"/>
      <c r="LRU19" s="79"/>
      <c r="LRV19" s="79"/>
      <c r="LRW19" s="79"/>
      <c r="LRX19" s="79"/>
      <c r="LRY19" s="566"/>
      <c r="LRZ19" s="79"/>
      <c r="LSA19" s="79"/>
      <c r="LSB19" s="79"/>
      <c r="LSC19" s="79"/>
      <c r="LSD19" s="567"/>
      <c r="LSE19" s="79"/>
      <c r="LSF19" s="79"/>
      <c r="LSG19" s="566"/>
      <c r="LSH19" s="79"/>
      <c r="LSI19" s="79"/>
      <c r="LSJ19" s="79"/>
      <c r="LSK19" s="79"/>
      <c r="LSL19" s="79"/>
      <c r="LSM19" s="79"/>
      <c r="LSN19" s="566"/>
      <c r="LSO19" s="79"/>
      <c r="LSP19" s="79"/>
      <c r="LSQ19" s="79"/>
      <c r="LSR19" s="79"/>
      <c r="LSS19" s="567"/>
      <c r="LST19" s="79"/>
      <c r="LSU19" s="79"/>
      <c r="LSV19" s="566"/>
      <c r="LSW19" s="79"/>
      <c r="LSX19" s="79"/>
      <c r="LSY19" s="79"/>
      <c r="LSZ19" s="79"/>
      <c r="LTA19" s="79"/>
      <c r="LTB19" s="79"/>
      <c r="LTC19" s="566"/>
      <c r="LTD19" s="79"/>
      <c r="LTE19" s="79"/>
      <c r="LTF19" s="79"/>
      <c r="LTG19" s="79"/>
      <c r="LTH19" s="567"/>
      <c r="LTI19" s="79"/>
      <c r="LTJ19" s="79"/>
      <c r="LTK19" s="566"/>
      <c r="LTL19" s="79"/>
      <c r="LTM19" s="79"/>
      <c r="LTN19" s="79"/>
      <c r="LTO19" s="79"/>
      <c r="LTP19" s="79"/>
      <c r="LTQ19" s="79"/>
      <c r="LTR19" s="566"/>
      <c r="LTS19" s="79"/>
      <c r="LTT19" s="79"/>
      <c r="LTU19" s="79"/>
      <c r="LTV19" s="79"/>
      <c r="LTW19" s="567"/>
      <c r="LTX19" s="79"/>
      <c r="LTY19" s="79"/>
      <c r="LTZ19" s="566"/>
      <c r="LUA19" s="79"/>
      <c r="LUB19" s="79"/>
      <c r="LUC19" s="79"/>
      <c r="LUD19" s="79"/>
      <c r="LUE19" s="79"/>
      <c r="LUF19" s="79"/>
      <c r="LUG19" s="566"/>
      <c r="LUH19" s="79"/>
      <c r="LUI19" s="79"/>
      <c r="LUJ19" s="79"/>
      <c r="LUK19" s="79"/>
      <c r="LUL19" s="567"/>
      <c r="LUM19" s="79"/>
      <c r="LUN19" s="79"/>
      <c r="LUO19" s="566"/>
      <c r="LUP19" s="79"/>
      <c r="LUQ19" s="79"/>
      <c r="LUR19" s="79"/>
      <c r="LUS19" s="79"/>
      <c r="LUT19" s="79"/>
      <c r="LUU19" s="79"/>
      <c r="LUV19" s="566"/>
      <c r="LUW19" s="79"/>
      <c r="LUX19" s="79"/>
      <c r="LUY19" s="79"/>
      <c r="LUZ19" s="79"/>
      <c r="LVA19" s="567"/>
      <c r="LVB19" s="79"/>
      <c r="LVC19" s="79"/>
      <c r="LVD19" s="566"/>
      <c r="LVE19" s="79"/>
      <c r="LVF19" s="79"/>
      <c r="LVG19" s="79"/>
      <c r="LVH19" s="79"/>
      <c r="LVI19" s="79"/>
      <c r="LVJ19" s="79"/>
      <c r="LVK19" s="566"/>
      <c r="LVL19" s="79"/>
      <c r="LVM19" s="79"/>
      <c r="LVN19" s="79"/>
      <c r="LVO19" s="79"/>
      <c r="LVP19" s="567"/>
      <c r="LVQ19" s="79"/>
      <c r="LVR19" s="79"/>
      <c r="LVS19" s="566"/>
      <c r="LVT19" s="79"/>
      <c r="LVU19" s="79"/>
      <c r="LVV19" s="79"/>
      <c r="LVW19" s="79"/>
      <c r="LVX19" s="79"/>
      <c r="LVY19" s="79"/>
      <c r="LVZ19" s="566"/>
      <c r="LWA19" s="79"/>
      <c r="LWB19" s="79"/>
      <c r="LWC19" s="79"/>
      <c r="LWD19" s="79"/>
      <c r="LWE19" s="567"/>
      <c r="LWF19" s="79"/>
      <c r="LWG19" s="79"/>
      <c r="LWH19" s="566"/>
      <c r="LWI19" s="79"/>
      <c r="LWJ19" s="79"/>
      <c r="LWK19" s="79"/>
      <c r="LWL19" s="79"/>
      <c r="LWM19" s="79"/>
      <c r="LWN19" s="79"/>
      <c r="LWO19" s="566"/>
      <c r="LWP19" s="79"/>
      <c r="LWQ19" s="79"/>
      <c r="LWR19" s="79"/>
      <c r="LWS19" s="79"/>
      <c r="LWT19" s="567"/>
      <c r="LWU19" s="79"/>
      <c r="LWV19" s="79"/>
      <c r="LWW19" s="566"/>
      <c r="LWX19" s="79"/>
      <c r="LWY19" s="79"/>
      <c r="LWZ19" s="79"/>
      <c r="LXA19" s="79"/>
      <c r="LXB19" s="79"/>
      <c r="LXC19" s="79"/>
      <c r="LXD19" s="566"/>
      <c r="LXE19" s="79"/>
      <c r="LXF19" s="79"/>
      <c r="LXG19" s="79"/>
      <c r="LXH19" s="79"/>
      <c r="LXI19" s="567"/>
      <c r="LXJ19" s="79"/>
      <c r="LXK19" s="79"/>
      <c r="LXL19" s="566"/>
      <c r="LXM19" s="79"/>
      <c r="LXN19" s="79"/>
      <c r="LXO19" s="79"/>
      <c r="LXP19" s="79"/>
      <c r="LXQ19" s="79"/>
      <c r="LXR19" s="79"/>
      <c r="LXS19" s="566"/>
      <c r="LXT19" s="79"/>
      <c r="LXU19" s="79"/>
      <c r="LXV19" s="79"/>
      <c r="LXW19" s="79"/>
      <c r="LXX19" s="567"/>
      <c r="LXY19" s="79"/>
      <c r="LXZ19" s="79"/>
      <c r="LYA19" s="566"/>
      <c r="LYB19" s="79"/>
      <c r="LYC19" s="79"/>
      <c r="LYD19" s="79"/>
      <c r="LYE19" s="79"/>
      <c r="LYF19" s="79"/>
      <c r="LYG19" s="79"/>
      <c r="LYH19" s="566"/>
      <c r="LYI19" s="79"/>
      <c r="LYJ19" s="79"/>
      <c r="LYK19" s="79"/>
      <c r="LYL19" s="79"/>
      <c r="LYM19" s="567"/>
      <c r="LYN19" s="79"/>
      <c r="LYO19" s="79"/>
      <c r="LYP19" s="566"/>
      <c r="LYQ19" s="79"/>
      <c r="LYR19" s="79"/>
      <c r="LYS19" s="79"/>
      <c r="LYT19" s="79"/>
      <c r="LYU19" s="79"/>
      <c r="LYV19" s="79"/>
      <c r="LYW19" s="566"/>
      <c r="LYX19" s="79"/>
      <c r="LYY19" s="79"/>
      <c r="LYZ19" s="79"/>
      <c r="LZA19" s="79"/>
      <c r="LZB19" s="567"/>
      <c r="LZC19" s="79"/>
      <c r="LZD19" s="79"/>
      <c r="LZE19" s="566"/>
      <c r="LZF19" s="79"/>
      <c r="LZG19" s="79"/>
      <c r="LZH19" s="79"/>
      <c r="LZI19" s="79"/>
      <c r="LZJ19" s="79"/>
      <c r="LZK19" s="79"/>
      <c r="LZL19" s="566"/>
      <c r="LZM19" s="79"/>
      <c r="LZN19" s="79"/>
      <c r="LZO19" s="79"/>
      <c r="LZP19" s="79"/>
      <c r="LZQ19" s="567"/>
      <c r="LZR19" s="79"/>
      <c r="LZS19" s="79"/>
      <c r="LZT19" s="566"/>
      <c r="LZU19" s="79"/>
      <c r="LZV19" s="79"/>
      <c r="LZW19" s="79"/>
      <c r="LZX19" s="79"/>
      <c r="LZY19" s="79"/>
      <c r="LZZ19" s="79"/>
      <c r="MAA19" s="566"/>
      <c r="MAB19" s="79"/>
      <c r="MAC19" s="79"/>
      <c r="MAD19" s="79"/>
      <c r="MAE19" s="79"/>
      <c r="MAF19" s="567"/>
      <c r="MAG19" s="79"/>
      <c r="MAH19" s="79"/>
      <c r="MAI19" s="566"/>
      <c r="MAJ19" s="79"/>
      <c r="MAK19" s="79"/>
      <c r="MAL19" s="79"/>
      <c r="MAM19" s="79"/>
      <c r="MAN19" s="79"/>
      <c r="MAO19" s="79"/>
      <c r="MAP19" s="566"/>
      <c r="MAQ19" s="79"/>
      <c r="MAR19" s="79"/>
      <c r="MAS19" s="79"/>
      <c r="MAT19" s="79"/>
      <c r="MAU19" s="567"/>
      <c r="MAV19" s="79"/>
      <c r="MAW19" s="79"/>
      <c r="MAX19" s="566"/>
      <c r="MAY19" s="79"/>
      <c r="MAZ19" s="79"/>
      <c r="MBA19" s="79"/>
      <c r="MBB19" s="79"/>
      <c r="MBC19" s="79"/>
      <c r="MBD19" s="79"/>
      <c r="MBE19" s="566"/>
      <c r="MBF19" s="79"/>
      <c r="MBG19" s="79"/>
      <c r="MBH19" s="79"/>
      <c r="MBI19" s="79"/>
      <c r="MBJ19" s="567"/>
      <c r="MBK19" s="79"/>
      <c r="MBL19" s="79"/>
      <c r="MBM19" s="566"/>
      <c r="MBN19" s="79"/>
      <c r="MBO19" s="79"/>
      <c r="MBP19" s="79"/>
      <c r="MBQ19" s="79"/>
      <c r="MBR19" s="79"/>
      <c r="MBS19" s="79"/>
      <c r="MBT19" s="566"/>
      <c r="MBU19" s="79"/>
      <c r="MBV19" s="79"/>
      <c r="MBW19" s="79"/>
      <c r="MBX19" s="79"/>
      <c r="MBY19" s="567"/>
      <c r="MBZ19" s="79"/>
      <c r="MCA19" s="79"/>
      <c r="MCB19" s="566"/>
      <c r="MCC19" s="79"/>
      <c r="MCD19" s="79"/>
      <c r="MCE19" s="79"/>
      <c r="MCF19" s="79"/>
      <c r="MCG19" s="79"/>
      <c r="MCH19" s="79"/>
      <c r="MCI19" s="566"/>
      <c r="MCJ19" s="79"/>
      <c r="MCK19" s="79"/>
      <c r="MCL19" s="79"/>
      <c r="MCM19" s="79"/>
      <c r="MCN19" s="567"/>
      <c r="MCO19" s="79"/>
      <c r="MCP19" s="79"/>
      <c r="MCQ19" s="566"/>
      <c r="MCR19" s="79"/>
      <c r="MCS19" s="79"/>
      <c r="MCT19" s="79"/>
      <c r="MCU19" s="79"/>
      <c r="MCV19" s="79"/>
      <c r="MCW19" s="79"/>
      <c r="MCX19" s="566"/>
      <c r="MCY19" s="79"/>
      <c r="MCZ19" s="79"/>
      <c r="MDA19" s="79"/>
      <c r="MDB19" s="79"/>
      <c r="MDC19" s="567"/>
      <c r="MDD19" s="79"/>
      <c r="MDE19" s="79"/>
      <c r="MDF19" s="566"/>
      <c r="MDG19" s="79"/>
      <c r="MDH19" s="79"/>
      <c r="MDI19" s="79"/>
      <c r="MDJ19" s="79"/>
      <c r="MDK19" s="79"/>
      <c r="MDL19" s="79"/>
      <c r="MDM19" s="566"/>
      <c r="MDN19" s="79"/>
      <c r="MDO19" s="79"/>
      <c r="MDP19" s="79"/>
      <c r="MDQ19" s="79"/>
      <c r="MDR19" s="567"/>
      <c r="MDS19" s="79"/>
      <c r="MDT19" s="79"/>
      <c r="MDU19" s="566"/>
      <c r="MDV19" s="79"/>
      <c r="MDW19" s="79"/>
      <c r="MDX19" s="79"/>
      <c r="MDY19" s="79"/>
      <c r="MDZ19" s="79"/>
      <c r="MEA19" s="79"/>
      <c r="MEB19" s="566"/>
      <c r="MEC19" s="79"/>
      <c r="MED19" s="79"/>
      <c r="MEE19" s="79"/>
      <c r="MEF19" s="79"/>
      <c r="MEG19" s="567"/>
      <c r="MEH19" s="79"/>
      <c r="MEI19" s="79"/>
      <c r="MEJ19" s="566"/>
      <c r="MEK19" s="79"/>
      <c r="MEL19" s="79"/>
      <c r="MEM19" s="79"/>
      <c r="MEN19" s="79"/>
      <c r="MEO19" s="79"/>
      <c r="MEP19" s="79"/>
      <c r="MEQ19" s="566"/>
      <c r="MER19" s="79"/>
      <c r="MES19" s="79"/>
      <c r="MET19" s="79"/>
      <c r="MEU19" s="79"/>
      <c r="MEV19" s="567"/>
      <c r="MEW19" s="79"/>
      <c r="MEX19" s="79"/>
      <c r="MEY19" s="566"/>
      <c r="MEZ19" s="79"/>
      <c r="MFA19" s="79"/>
      <c r="MFB19" s="79"/>
      <c r="MFC19" s="79"/>
      <c r="MFD19" s="79"/>
      <c r="MFE19" s="79"/>
      <c r="MFF19" s="566"/>
      <c r="MFG19" s="79"/>
      <c r="MFH19" s="79"/>
      <c r="MFI19" s="79"/>
      <c r="MFJ19" s="79"/>
      <c r="MFK19" s="567"/>
      <c r="MFL19" s="79"/>
      <c r="MFM19" s="79"/>
      <c r="MFN19" s="566"/>
      <c r="MFO19" s="79"/>
      <c r="MFP19" s="79"/>
      <c r="MFQ19" s="79"/>
      <c r="MFR19" s="79"/>
      <c r="MFS19" s="79"/>
      <c r="MFT19" s="79"/>
      <c r="MFU19" s="566"/>
      <c r="MFV19" s="79"/>
      <c r="MFW19" s="79"/>
      <c r="MFX19" s="79"/>
      <c r="MFY19" s="79"/>
      <c r="MFZ19" s="567"/>
      <c r="MGA19" s="79"/>
      <c r="MGB19" s="79"/>
      <c r="MGC19" s="566"/>
      <c r="MGD19" s="79"/>
      <c r="MGE19" s="79"/>
      <c r="MGF19" s="79"/>
      <c r="MGG19" s="79"/>
      <c r="MGH19" s="79"/>
      <c r="MGI19" s="79"/>
      <c r="MGJ19" s="566"/>
      <c r="MGK19" s="79"/>
      <c r="MGL19" s="79"/>
      <c r="MGM19" s="79"/>
      <c r="MGN19" s="79"/>
      <c r="MGO19" s="567"/>
      <c r="MGP19" s="79"/>
      <c r="MGQ19" s="79"/>
      <c r="MGR19" s="566"/>
      <c r="MGS19" s="79"/>
      <c r="MGT19" s="79"/>
      <c r="MGU19" s="79"/>
      <c r="MGV19" s="79"/>
      <c r="MGW19" s="79"/>
      <c r="MGX19" s="79"/>
      <c r="MGY19" s="566"/>
      <c r="MGZ19" s="79"/>
      <c r="MHA19" s="79"/>
      <c r="MHB19" s="79"/>
      <c r="MHC19" s="79"/>
      <c r="MHD19" s="567"/>
      <c r="MHE19" s="79"/>
      <c r="MHF19" s="79"/>
      <c r="MHG19" s="566"/>
      <c r="MHH19" s="79"/>
      <c r="MHI19" s="79"/>
      <c r="MHJ19" s="79"/>
      <c r="MHK19" s="79"/>
      <c r="MHL19" s="79"/>
      <c r="MHM19" s="79"/>
      <c r="MHN19" s="566"/>
      <c r="MHO19" s="79"/>
      <c r="MHP19" s="79"/>
      <c r="MHQ19" s="79"/>
      <c r="MHR19" s="79"/>
      <c r="MHS19" s="567"/>
      <c r="MHT19" s="79"/>
      <c r="MHU19" s="79"/>
      <c r="MHV19" s="566"/>
      <c r="MHW19" s="79"/>
      <c r="MHX19" s="79"/>
      <c r="MHY19" s="79"/>
      <c r="MHZ19" s="79"/>
      <c r="MIA19" s="79"/>
      <c r="MIB19" s="79"/>
      <c r="MIC19" s="566"/>
      <c r="MID19" s="79"/>
      <c r="MIE19" s="79"/>
      <c r="MIF19" s="79"/>
      <c r="MIG19" s="79"/>
      <c r="MIH19" s="567"/>
      <c r="MII19" s="79"/>
      <c r="MIJ19" s="79"/>
      <c r="MIK19" s="566"/>
      <c r="MIL19" s="79"/>
      <c r="MIM19" s="79"/>
      <c r="MIN19" s="79"/>
      <c r="MIO19" s="79"/>
      <c r="MIP19" s="79"/>
      <c r="MIQ19" s="79"/>
      <c r="MIR19" s="566"/>
      <c r="MIS19" s="79"/>
      <c r="MIT19" s="79"/>
      <c r="MIU19" s="79"/>
      <c r="MIV19" s="79"/>
      <c r="MIW19" s="567"/>
      <c r="MIX19" s="79"/>
      <c r="MIY19" s="79"/>
      <c r="MIZ19" s="566"/>
      <c r="MJA19" s="79"/>
      <c r="MJB19" s="79"/>
      <c r="MJC19" s="79"/>
      <c r="MJD19" s="79"/>
      <c r="MJE19" s="79"/>
      <c r="MJF19" s="79"/>
      <c r="MJG19" s="566"/>
      <c r="MJH19" s="79"/>
      <c r="MJI19" s="79"/>
      <c r="MJJ19" s="79"/>
      <c r="MJK19" s="79"/>
      <c r="MJL19" s="567"/>
      <c r="MJM19" s="79"/>
      <c r="MJN19" s="79"/>
      <c r="MJO19" s="566"/>
      <c r="MJP19" s="79"/>
      <c r="MJQ19" s="79"/>
      <c r="MJR19" s="79"/>
      <c r="MJS19" s="79"/>
      <c r="MJT19" s="79"/>
      <c r="MJU19" s="79"/>
      <c r="MJV19" s="566"/>
      <c r="MJW19" s="79"/>
      <c r="MJX19" s="79"/>
      <c r="MJY19" s="79"/>
      <c r="MJZ19" s="79"/>
      <c r="MKA19" s="567"/>
      <c r="MKB19" s="79"/>
      <c r="MKC19" s="79"/>
      <c r="MKD19" s="566"/>
      <c r="MKE19" s="79"/>
      <c r="MKF19" s="79"/>
      <c r="MKG19" s="79"/>
      <c r="MKH19" s="79"/>
      <c r="MKI19" s="79"/>
      <c r="MKJ19" s="79"/>
      <c r="MKK19" s="566"/>
      <c r="MKL19" s="79"/>
      <c r="MKM19" s="79"/>
      <c r="MKN19" s="79"/>
      <c r="MKO19" s="79"/>
      <c r="MKP19" s="567"/>
      <c r="MKQ19" s="79"/>
      <c r="MKR19" s="79"/>
      <c r="MKS19" s="566"/>
      <c r="MKT19" s="79"/>
      <c r="MKU19" s="79"/>
      <c r="MKV19" s="79"/>
      <c r="MKW19" s="79"/>
      <c r="MKX19" s="79"/>
      <c r="MKY19" s="79"/>
      <c r="MKZ19" s="566"/>
      <c r="MLA19" s="79"/>
      <c r="MLB19" s="79"/>
      <c r="MLC19" s="79"/>
      <c r="MLD19" s="79"/>
      <c r="MLE19" s="567"/>
      <c r="MLF19" s="79"/>
      <c r="MLG19" s="79"/>
      <c r="MLH19" s="566"/>
      <c r="MLI19" s="79"/>
      <c r="MLJ19" s="79"/>
      <c r="MLK19" s="79"/>
      <c r="MLL19" s="79"/>
      <c r="MLM19" s="79"/>
      <c r="MLN19" s="79"/>
      <c r="MLO19" s="566"/>
      <c r="MLP19" s="79"/>
      <c r="MLQ19" s="79"/>
      <c r="MLR19" s="79"/>
      <c r="MLS19" s="79"/>
      <c r="MLT19" s="567"/>
      <c r="MLU19" s="79"/>
      <c r="MLV19" s="79"/>
      <c r="MLW19" s="566"/>
      <c r="MLX19" s="79"/>
      <c r="MLY19" s="79"/>
      <c r="MLZ19" s="79"/>
      <c r="MMA19" s="79"/>
      <c r="MMB19" s="79"/>
      <c r="MMC19" s="79"/>
      <c r="MMD19" s="566"/>
      <c r="MME19" s="79"/>
      <c r="MMF19" s="79"/>
      <c r="MMG19" s="79"/>
      <c r="MMH19" s="79"/>
      <c r="MMI19" s="567"/>
      <c r="MMJ19" s="79"/>
      <c r="MMK19" s="79"/>
      <c r="MML19" s="566"/>
      <c r="MMM19" s="79"/>
      <c r="MMN19" s="79"/>
      <c r="MMO19" s="79"/>
      <c r="MMP19" s="79"/>
      <c r="MMQ19" s="79"/>
      <c r="MMR19" s="79"/>
      <c r="MMS19" s="566"/>
      <c r="MMT19" s="79"/>
      <c r="MMU19" s="79"/>
      <c r="MMV19" s="79"/>
      <c r="MMW19" s="79"/>
      <c r="MMX19" s="567"/>
      <c r="MMY19" s="79"/>
      <c r="MMZ19" s="79"/>
      <c r="MNA19" s="566"/>
      <c r="MNB19" s="79"/>
      <c r="MNC19" s="79"/>
      <c r="MND19" s="79"/>
      <c r="MNE19" s="79"/>
      <c r="MNF19" s="79"/>
      <c r="MNG19" s="79"/>
      <c r="MNH19" s="566"/>
      <c r="MNI19" s="79"/>
      <c r="MNJ19" s="79"/>
      <c r="MNK19" s="79"/>
      <c r="MNL19" s="79"/>
      <c r="MNM19" s="567"/>
      <c r="MNN19" s="79"/>
      <c r="MNO19" s="79"/>
      <c r="MNP19" s="566"/>
      <c r="MNQ19" s="79"/>
      <c r="MNR19" s="79"/>
      <c r="MNS19" s="79"/>
      <c r="MNT19" s="79"/>
      <c r="MNU19" s="79"/>
      <c r="MNV19" s="79"/>
      <c r="MNW19" s="566"/>
      <c r="MNX19" s="79"/>
      <c r="MNY19" s="79"/>
      <c r="MNZ19" s="79"/>
      <c r="MOA19" s="79"/>
      <c r="MOB19" s="567"/>
      <c r="MOC19" s="79"/>
      <c r="MOD19" s="79"/>
      <c r="MOE19" s="566"/>
      <c r="MOF19" s="79"/>
      <c r="MOG19" s="79"/>
      <c r="MOH19" s="79"/>
      <c r="MOI19" s="79"/>
      <c r="MOJ19" s="79"/>
      <c r="MOK19" s="79"/>
      <c r="MOL19" s="566"/>
      <c r="MOM19" s="79"/>
      <c r="MON19" s="79"/>
      <c r="MOO19" s="79"/>
      <c r="MOP19" s="79"/>
      <c r="MOQ19" s="567"/>
      <c r="MOR19" s="79"/>
      <c r="MOS19" s="79"/>
      <c r="MOT19" s="566"/>
      <c r="MOU19" s="79"/>
      <c r="MOV19" s="79"/>
      <c r="MOW19" s="79"/>
      <c r="MOX19" s="79"/>
      <c r="MOY19" s="79"/>
      <c r="MOZ19" s="79"/>
      <c r="MPA19" s="566"/>
      <c r="MPB19" s="79"/>
      <c r="MPC19" s="79"/>
      <c r="MPD19" s="79"/>
      <c r="MPE19" s="79"/>
      <c r="MPF19" s="567"/>
      <c r="MPG19" s="79"/>
      <c r="MPH19" s="79"/>
      <c r="MPI19" s="566"/>
      <c r="MPJ19" s="79"/>
      <c r="MPK19" s="79"/>
      <c r="MPL19" s="79"/>
      <c r="MPM19" s="79"/>
      <c r="MPN19" s="79"/>
      <c r="MPO19" s="79"/>
      <c r="MPP19" s="566"/>
      <c r="MPQ19" s="79"/>
      <c r="MPR19" s="79"/>
      <c r="MPS19" s="79"/>
      <c r="MPT19" s="79"/>
      <c r="MPU19" s="567"/>
      <c r="MPV19" s="79"/>
      <c r="MPW19" s="79"/>
      <c r="MPX19" s="566"/>
      <c r="MPY19" s="79"/>
      <c r="MPZ19" s="79"/>
      <c r="MQA19" s="79"/>
      <c r="MQB19" s="79"/>
      <c r="MQC19" s="79"/>
      <c r="MQD19" s="79"/>
      <c r="MQE19" s="566"/>
      <c r="MQF19" s="79"/>
      <c r="MQG19" s="79"/>
      <c r="MQH19" s="79"/>
      <c r="MQI19" s="79"/>
      <c r="MQJ19" s="567"/>
      <c r="MQK19" s="79"/>
      <c r="MQL19" s="79"/>
      <c r="MQM19" s="566"/>
      <c r="MQN19" s="79"/>
      <c r="MQO19" s="79"/>
      <c r="MQP19" s="79"/>
      <c r="MQQ19" s="79"/>
      <c r="MQR19" s="79"/>
      <c r="MQS19" s="79"/>
      <c r="MQT19" s="566"/>
      <c r="MQU19" s="79"/>
      <c r="MQV19" s="79"/>
      <c r="MQW19" s="79"/>
      <c r="MQX19" s="79"/>
      <c r="MQY19" s="567"/>
      <c r="MQZ19" s="79"/>
      <c r="MRA19" s="79"/>
      <c r="MRB19" s="566"/>
      <c r="MRC19" s="79"/>
      <c r="MRD19" s="79"/>
      <c r="MRE19" s="79"/>
      <c r="MRF19" s="79"/>
      <c r="MRG19" s="79"/>
      <c r="MRH19" s="79"/>
      <c r="MRI19" s="566"/>
      <c r="MRJ19" s="79"/>
      <c r="MRK19" s="79"/>
      <c r="MRL19" s="79"/>
      <c r="MRM19" s="79"/>
      <c r="MRN19" s="567"/>
      <c r="MRO19" s="79"/>
      <c r="MRP19" s="79"/>
      <c r="MRQ19" s="566"/>
      <c r="MRR19" s="79"/>
      <c r="MRS19" s="79"/>
      <c r="MRT19" s="79"/>
      <c r="MRU19" s="79"/>
      <c r="MRV19" s="79"/>
      <c r="MRW19" s="79"/>
      <c r="MRX19" s="566"/>
      <c r="MRY19" s="79"/>
      <c r="MRZ19" s="79"/>
      <c r="MSA19" s="79"/>
      <c r="MSB19" s="79"/>
      <c r="MSC19" s="567"/>
      <c r="MSD19" s="79"/>
      <c r="MSE19" s="79"/>
      <c r="MSF19" s="566"/>
      <c r="MSG19" s="79"/>
      <c r="MSH19" s="79"/>
      <c r="MSI19" s="79"/>
      <c r="MSJ19" s="79"/>
      <c r="MSK19" s="79"/>
      <c r="MSL19" s="79"/>
      <c r="MSM19" s="566"/>
      <c r="MSN19" s="79"/>
      <c r="MSO19" s="79"/>
      <c r="MSP19" s="79"/>
      <c r="MSQ19" s="79"/>
      <c r="MSR19" s="567"/>
      <c r="MSS19" s="79"/>
      <c r="MST19" s="79"/>
      <c r="MSU19" s="566"/>
      <c r="MSV19" s="79"/>
      <c r="MSW19" s="79"/>
      <c r="MSX19" s="79"/>
      <c r="MSY19" s="79"/>
      <c r="MSZ19" s="79"/>
      <c r="MTA19" s="79"/>
      <c r="MTB19" s="566"/>
      <c r="MTC19" s="79"/>
      <c r="MTD19" s="79"/>
      <c r="MTE19" s="79"/>
      <c r="MTF19" s="79"/>
      <c r="MTG19" s="567"/>
      <c r="MTH19" s="79"/>
      <c r="MTI19" s="79"/>
      <c r="MTJ19" s="566"/>
      <c r="MTK19" s="79"/>
      <c r="MTL19" s="79"/>
      <c r="MTM19" s="79"/>
      <c r="MTN19" s="79"/>
      <c r="MTO19" s="79"/>
      <c r="MTP19" s="79"/>
      <c r="MTQ19" s="566"/>
      <c r="MTR19" s="79"/>
      <c r="MTS19" s="79"/>
      <c r="MTT19" s="79"/>
      <c r="MTU19" s="79"/>
      <c r="MTV19" s="567"/>
      <c r="MTW19" s="79"/>
      <c r="MTX19" s="79"/>
      <c r="MTY19" s="566"/>
      <c r="MTZ19" s="79"/>
      <c r="MUA19" s="79"/>
      <c r="MUB19" s="79"/>
      <c r="MUC19" s="79"/>
      <c r="MUD19" s="79"/>
      <c r="MUE19" s="79"/>
      <c r="MUF19" s="566"/>
      <c r="MUG19" s="79"/>
      <c r="MUH19" s="79"/>
      <c r="MUI19" s="79"/>
      <c r="MUJ19" s="79"/>
      <c r="MUK19" s="567"/>
      <c r="MUL19" s="79"/>
      <c r="MUM19" s="79"/>
      <c r="MUN19" s="566"/>
      <c r="MUO19" s="79"/>
      <c r="MUP19" s="79"/>
      <c r="MUQ19" s="79"/>
      <c r="MUR19" s="79"/>
      <c r="MUS19" s="79"/>
      <c r="MUT19" s="79"/>
      <c r="MUU19" s="566"/>
      <c r="MUV19" s="79"/>
      <c r="MUW19" s="79"/>
      <c r="MUX19" s="79"/>
      <c r="MUY19" s="79"/>
      <c r="MUZ19" s="567"/>
      <c r="MVA19" s="79"/>
      <c r="MVB19" s="79"/>
      <c r="MVC19" s="566"/>
      <c r="MVD19" s="79"/>
      <c r="MVE19" s="79"/>
      <c r="MVF19" s="79"/>
      <c r="MVG19" s="79"/>
      <c r="MVH19" s="79"/>
      <c r="MVI19" s="79"/>
      <c r="MVJ19" s="566"/>
      <c r="MVK19" s="79"/>
      <c r="MVL19" s="79"/>
      <c r="MVM19" s="79"/>
      <c r="MVN19" s="79"/>
      <c r="MVO19" s="567"/>
      <c r="MVP19" s="79"/>
      <c r="MVQ19" s="79"/>
      <c r="MVR19" s="566"/>
      <c r="MVS19" s="79"/>
      <c r="MVT19" s="79"/>
      <c r="MVU19" s="79"/>
      <c r="MVV19" s="79"/>
      <c r="MVW19" s="79"/>
      <c r="MVX19" s="79"/>
      <c r="MVY19" s="566"/>
      <c r="MVZ19" s="79"/>
      <c r="MWA19" s="79"/>
      <c r="MWB19" s="79"/>
      <c r="MWC19" s="79"/>
      <c r="MWD19" s="567"/>
      <c r="MWE19" s="79"/>
      <c r="MWF19" s="79"/>
      <c r="MWG19" s="566"/>
      <c r="MWH19" s="79"/>
      <c r="MWI19" s="79"/>
      <c r="MWJ19" s="79"/>
      <c r="MWK19" s="79"/>
      <c r="MWL19" s="79"/>
      <c r="MWM19" s="79"/>
      <c r="MWN19" s="566"/>
      <c r="MWO19" s="79"/>
      <c r="MWP19" s="79"/>
      <c r="MWQ19" s="79"/>
      <c r="MWR19" s="79"/>
      <c r="MWS19" s="567"/>
      <c r="MWT19" s="79"/>
      <c r="MWU19" s="79"/>
      <c r="MWV19" s="566"/>
      <c r="MWW19" s="79"/>
      <c r="MWX19" s="79"/>
      <c r="MWY19" s="79"/>
      <c r="MWZ19" s="79"/>
      <c r="MXA19" s="79"/>
      <c r="MXB19" s="79"/>
      <c r="MXC19" s="566"/>
      <c r="MXD19" s="79"/>
      <c r="MXE19" s="79"/>
      <c r="MXF19" s="79"/>
      <c r="MXG19" s="79"/>
      <c r="MXH19" s="567"/>
      <c r="MXI19" s="79"/>
      <c r="MXJ19" s="79"/>
      <c r="MXK19" s="566"/>
      <c r="MXL19" s="79"/>
      <c r="MXM19" s="79"/>
      <c r="MXN19" s="79"/>
      <c r="MXO19" s="79"/>
      <c r="MXP19" s="79"/>
      <c r="MXQ19" s="79"/>
      <c r="MXR19" s="566"/>
      <c r="MXS19" s="79"/>
      <c r="MXT19" s="79"/>
      <c r="MXU19" s="79"/>
      <c r="MXV19" s="79"/>
      <c r="MXW19" s="567"/>
      <c r="MXX19" s="79"/>
      <c r="MXY19" s="79"/>
      <c r="MXZ19" s="566"/>
      <c r="MYA19" s="79"/>
      <c r="MYB19" s="79"/>
      <c r="MYC19" s="79"/>
      <c r="MYD19" s="79"/>
      <c r="MYE19" s="79"/>
      <c r="MYF19" s="79"/>
      <c r="MYG19" s="566"/>
      <c r="MYH19" s="79"/>
      <c r="MYI19" s="79"/>
      <c r="MYJ19" s="79"/>
      <c r="MYK19" s="79"/>
      <c r="MYL19" s="567"/>
      <c r="MYM19" s="79"/>
      <c r="MYN19" s="79"/>
      <c r="MYO19" s="566"/>
      <c r="MYP19" s="79"/>
      <c r="MYQ19" s="79"/>
      <c r="MYR19" s="79"/>
      <c r="MYS19" s="79"/>
      <c r="MYT19" s="79"/>
      <c r="MYU19" s="79"/>
      <c r="MYV19" s="566"/>
      <c r="MYW19" s="79"/>
      <c r="MYX19" s="79"/>
      <c r="MYY19" s="79"/>
      <c r="MYZ19" s="79"/>
      <c r="MZA19" s="567"/>
      <c r="MZB19" s="79"/>
      <c r="MZC19" s="79"/>
      <c r="MZD19" s="566"/>
      <c r="MZE19" s="79"/>
      <c r="MZF19" s="79"/>
      <c r="MZG19" s="79"/>
      <c r="MZH19" s="79"/>
      <c r="MZI19" s="79"/>
      <c r="MZJ19" s="79"/>
      <c r="MZK19" s="566"/>
      <c r="MZL19" s="79"/>
      <c r="MZM19" s="79"/>
      <c r="MZN19" s="79"/>
      <c r="MZO19" s="79"/>
      <c r="MZP19" s="567"/>
      <c r="MZQ19" s="79"/>
      <c r="MZR19" s="79"/>
      <c r="MZS19" s="566"/>
      <c r="MZT19" s="79"/>
      <c r="MZU19" s="79"/>
      <c r="MZV19" s="79"/>
      <c r="MZW19" s="79"/>
      <c r="MZX19" s="79"/>
      <c r="MZY19" s="79"/>
      <c r="MZZ19" s="566"/>
      <c r="NAA19" s="79"/>
      <c r="NAB19" s="79"/>
      <c r="NAC19" s="79"/>
      <c r="NAD19" s="79"/>
      <c r="NAE19" s="567"/>
      <c r="NAF19" s="79"/>
      <c r="NAG19" s="79"/>
      <c r="NAH19" s="566"/>
      <c r="NAI19" s="79"/>
      <c r="NAJ19" s="79"/>
      <c r="NAK19" s="79"/>
      <c r="NAL19" s="79"/>
      <c r="NAM19" s="79"/>
      <c r="NAN19" s="79"/>
      <c r="NAO19" s="566"/>
      <c r="NAP19" s="79"/>
      <c r="NAQ19" s="79"/>
      <c r="NAR19" s="79"/>
      <c r="NAS19" s="79"/>
      <c r="NAT19" s="567"/>
      <c r="NAU19" s="79"/>
      <c r="NAV19" s="79"/>
      <c r="NAW19" s="566"/>
      <c r="NAX19" s="79"/>
      <c r="NAY19" s="79"/>
      <c r="NAZ19" s="79"/>
      <c r="NBA19" s="79"/>
      <c r="NBB19" s="79"/>
      <c r="NBC19" s="79"/>
      <c r="NBD19" s="566"/>
      <c r="NBE19" s="79"/>
      <c r="NBF19" s="79"/>
      <c r="NBG19" s="79"/>
      <c r="NBH19" s="79"/>
      <c r="NBI19" s="567"/>
      <c r="NBJ19" s="79"/>
      <c r="NBK19" s="79"/>
      <c r="NBL19" s="566"/>
      <c r="NBM19" s="79"/>
      <c r="NBN19" s="79"/>
      <c r="NBO19" s="79"/>
      <c r="NBP19" s="79"/>
      <c r="NBQ19" s="79"/>
      <c r="NBR19" s="79"/>
      <c r="NBS19" s="566"/>
      <c r="NBT19" s="79"/>
      <c r="NBU19" s="79"/>
      <c r="NBV19" s="79"/>
      <c r="NBW19" s="79"/>
      <c r="NBX19" s="567"/>
      <c r="NBY19" s="79"/>
      <c r="NBZ19" s="79"/>
      <c r="NCA19" s="566"/>
      <c r="NCB19" s="79"/>
      <c r="NCC19" s="79"/>
      <c r="NCD19" s="79"/>
      <c r="NCE19" s="79"/>
      <c r="NCF19" s="79"/>
      <c r="NCG19" s="79"/>
      <c r="NCH19" s="566"/>
      <c r="NCI19" s="79"/>
      <c r="NCJ19" s="79"/>
      <c r="NCK19" s="79"/>
      <c r="NCL19" s="79"/>
      <c r="NCM19" s="567"/>
      <c r="NCN19" s="79"/>
      <c r="NCO19" s="79"/>
      <c r="NCP19" s="566"/>
      <c r="NCQ19" s="79"/>
      <c r="NCR19" s="79"/>
      <c r="NCS19" s="79"/>
      <c r="NCT19" s="79"/>
      <c r="NCU19" s="79"/>
      <c r="NCV19" s="79"/>
      <c r="NCW19" s="566"/>
      <c r="NCX19" s="79"/>
      <c r="NCY19" s="79"/>
      <c r="NCZ19" s="79"/>
      <c r="NDA19" s="79"/>
      <c r="NDB19" s="567"/>
      <c r="NDC19" s="79"/>
      <c r="NDD19" s="79"/>
      <c r="NDE19" s="566"/>
      <c r="NDF19" s="79"/>
      <c r="NDG19" s="79"/>
      <c r="NDH19" s="79"/>
      <c r="NDI19" s="79"/>
      <c r="NDJ19" s="79"/>
      <c r="NDK19" s="79"/>
      <c r="NDL19" s="566"/>
      <c r="NDM19" s="79"/>
      <c r="NDN19" s="79"/>
      <c r="NDO19" s="79"/>
      <c r="NDP19" s="79"/>
      <c r="NDQ19" s="567"/>
      <c r="NDR19" s="79"/>
      <c r="NDS19" s="79"/>
      <c r="NDT19" s="566"/>
      <c r="NDU19" s="79"/>
      <c r="NDV19" s="79"/>
      <c r="NDW19" s="79"/>
      <c r="NDX19" s="79"/>
      <c r="NDY19" s="79"/>
      <c r="NDZ19" s="79"/>
      <c r="NEA19" s="566"/>
      <c r="NEB19" s="79"/>
      <c r="NEC19" s="79"/>
      <c r="NED19" s="79"/>
      <c r="NEE19" s="79"/>
      <c r="NEF19" s="567"/>
      <c r="NEG19" s="79"/>
      <c r="NEH19" s="79"/>
      <c r="NEI19" s="566"/>
      <c r="NEJ19" s="79"/>
      <c r="NEK19" s="79"/>
      <c r="NEL19" s="79"/>
      <c r="NEM19" s="79"/>
      <c r="NEN19" s="79"/>
      <c r="NEO19" s="79"/>
      <c r="NEP19" s="566"/>
      <c r="NEQ19" s="79"/>
      <c r="NER19" s="79"/>
      <c r="NES19" s="79"/>
      <c r="NET19" s="79"/>
      <c r="NEU19" s="567"/>
      <c r="NEV19" s="79"/>
      <c r="NEW19" s="79"/>
      <c r="NEX19" s="566"/>
      <c r="NEY19" s="79"/>
      <c r="NEZ19" s="79"/>
      <c r="NFA19" s="79"/>
      <c r="NFB19" s="79"/>
      <c r="NFC19" s="79"/>
      <c r="NFD19" s="79"/>
      <c r="NFE19" s="566"/>
      <c r="NFF19" s="79"/>
      <c r="NFG19" s="79"/>
      <c r="NFH19" s="79"/>
      <c r="NFI19" s="79"/>
      <c r="NFJ19" s="567"/>
      <c r="NFK19" s="79"/>
      <c r="NFL19" s="79"/>
      <c r="NFM19" s="566"/>
      <c r="NFN19" s="79"/>
      <c r="NFO19" s="79"/>
      <c r="NFP19" s="79"/>
      <c r="NFQ19" s="79"/>
      <c r="NFR19" s="79"/>
      <c r="NFS19" s="79"/>
      <c r="NFT19" s="566"/>
      <c r="NFU19" s="79"/>
      <c r="NFV19" s="79"/>
      <c r="NFW19" s="79"/>
      <c r="NFX19" s="79"/>
      <c r="NFY19" s="567"/>
      <c r="NFZ19" s="79"/>
      <c r="NGA19" s="79"/>
      <c r="NGB19" s="566"/>
      <c r="NGC19" s="79"/>
      <c r="NGD19" s="79"/>
      <c r="NGE19" s="79"/>
      <c r="NGF19" s="79"/>
      <c r="NGG19" s="79"/>
      <c r="NGH19" s="79"/>
      <c r="NGI19" s="566"/>
      <c r="NGJ19" s="79"/>
      <c r="NGK19" s="79"/>
      <c r="NGL19" s="79"/>
      <c r="NGM19" s="79"/>
      <c r="NGN19" s="567"/>
      <c r="NGO19" s="79"/>
      <c r="NGP19" s="79"/>
      <c r="NGQ19" s="566"/>
      <c r="NGR19" s="79"/>
      <c r="NGS19" s="79"/>
      <c r="NGT19" s="79"/>
      <c r="NGU19" s="79"/>
      <c r="NGV19" s="79"/>
      <c r="NGW19" s="79"/>
      <c r="NGX19" s="566"/>
      <c r="NGY19" s="79"/>
      <c r="NGZ19" s="79"/>
      <c r="NHA19" s="79"/>
      <c r="NHB19" s="79"/>
      <c r="NHC19" s="567"/>
      <c r="NHD19" s="79"/>
      <c r="NHE19" s="79"/>
      <c r="NHF19" s="566"/>
      <c r="NHG19" s="79"/>
      <c r="NHH19" s="79"/>
      <c r="NHI19" s="79"/>
      <c r="NHJ19" s="79"/>
      <c r="NHK19" s="79"/>
      <c r="NHL19" s="79"/>
      <c r="NHM19" s="566"/>
      <c r="NHN19" s="79"/>
      <c r="NHO19" s="79"/>
      <c r="NHP19" s="79"/>
      <c r="NHQ19" s="79"/>
      <c r="NHR19" s="567"/>
      <c r="NHS19" s="79"/>
      <c r="NHT19" s="79"/>
      <c r="NHU19" s="566"/>
      <c r="NHV19" s="79"/>
      <c r="NHW19" s="79"/>
      <c r="NHX19" s="79"/>
      <c r="NHY19" s="79"/>
      <c r="NHZ19" s="79"/>
      <c r="NIA19" s="79"/>
      <c r="NIB19" s="566"/>
      <c r="NIC19" s="79"/>
      <c r="NID19" s="79"/>
      <c r="NIE19" s="79"/>
      <c r="NIF19" s="79"/>
      <c r="NIG19" s="567"/>
      <c r="NIH19" s="79"/>
      <c r="NII19" s="79"/>
      <c r="NIJ19" s="566"/>
      <c r="NIK19" s="79"/>
      <c r="NIL19" s="79"/>
      <c r="NIM19" s="79"/>
      <c r="NIN19" s="79"/>
      <c r="NIO19" s="79"/>
      <c r="NIP19" s="79"/>
      <c r="NIQ19" s="566"/>
      <c r="NIR19" s="79"/>
      <c r="NIS19" s="79"/>
      <c r="NIT19" s="79"/>
      <c r="NIU19" s="79"/>
      <c r="NIV19" s="567"/>
      <c r="NIW19" s="79"/>
      <c r="NIX19" s="79"/>
      <c r="NIY19" s="566"/>
      <c r="NIZ19" s="79"/>
      <c r="NJA19" s="79"/>
      <c r="NJB19" s="79"/>
      <c r="NJC19" s="79"/>
      <c r="NJD19" s="79"/>
      <c r="NJE19" s="79"/>
      <c r="NJF19" s="566"/>
      <c r="NJG19" s="79"/>
      <c r="NJH19" s="79"/>
      <c r="NJI19" s="79"/>
      <c r="NJJ19" s="79"/>
      <c r="NJK19" s="567"/>
      <c r="NJL19" s="79"/>
      <c r="NJM19" s="79"/>
      <c r="NJN19" s="566"/>
      <c r="NJO19" s="79"/>
      <c r="NJP19" s="79"/>
      <c r="NJQ19" s="79"/>
      <c r="NJR19" s="79"/>
      <c r="NJS19" s="79"/>
      <c r="NJT19" s="79"/>
      <c r="NJU19" s="566"/>
      <c r="NJV19" s="79"/>
      <c r="NJW19" s="79"/>
      <c r="NJX19" s="79"/>
      <c r="NJY19" s="79"/>
      <c r="NJZ19" s="567"/>
      <c r="NKA19" s="79"/>
      <c r="NKB19" s="79"/>
      <c r="NKC19" s="566"/>
      <c r="NKD19" s="79"/>
      <c r="NKE19" s="79"/>
      <c r="NKF19" s="79"/>
      <c r="NKG19" s="79"/>
      <c r="NKH19" s="79"/>
      <c r="NKI19" s="79"/>
      <c r="NKJ19" s="566"/>
      <c r="NKK19" s="79"/>
      <c r="NKL19" s="79"/>
      <c r="NKM19" s="79"/>
      <c r="NKN19" s="79"/>
      <c r="NKO19" s="567"/>
      <c r="NKP19" s="79"/>
      <c r="NKQ19" s="79"/>
      <c r="NKR19" s="566"/>
      <c r="NKS19" s="79"/>
      <c r="NKT19" s="79"/>
      <c r="NKU19" s="79"/>
      <c r="NKV19" s="79"/>
      <c r="NKW19" s="79"/>
      <c r="NKX19" s="79"/>
      <c r="NKY19" s="566"/>
      <c r="NKZ19" s="79"/>
      <c r="NLA19" s="79"/>
      <c r="NLB19" s="79"/>
      <c r="NLC19" s="79"/>
      <c r="NLD19" s="567"/>
      <c r="NLE19" s="79"/>
      <c r="NLF19" s="79"/>
      <c r="NLG19" s="566"/>
      <c r="NLH19" s="79"/>
      <c r="NLI19" s="79"/>
      <c r="NLJ19" s="79"/>
      <c r="NLK19" s="79"/>
      <c r="NLL19" s="79"/>
      <c r="NLM19" s="79"/>
      <c r="NLN19" s="566"/>
      <c r="NLO19" s="79"/>
      <c r="NLP19" s="79"/>
      <c r="NLQ19" s="79"/>
      <c r="NLR19" s="79"/>
      <c r="NLS19" s="567"/>
      <c r="NLT19" s="79"/>
      <c r="NLU19" s="79"/>
      <c r="NLV19" s="566"/>
      <c r="NLW19" s="79"/>
      <c r="NLX19" s="79"/>
      <c r="NLY19" s="79"/>
      <c r="NLZ19" s="79"/>
      <c r="NMA19" s="79"/>
      <c r="NMB19" s="79"/>
      <c r="NMC19" s="566"/>
      <c r="NMD19" s="79"/>
      <c r="NME19" s="79"/>
      <c r="NMF19" s="79"/>
      <c r="NMG19" s="79"/>
      <c r="NMH19" s="567"/>
      <c r="NMI19" s="79"/>
      <c r="NMJ19" s="79"/>
      <c r="NMK19" s="566"/>
      <c r="NML19" s="79"/>
      <c r="NMM19" s="79"/>
      <c r="NMN19" s="79"/>
      <c r="NMO19" s="79"/>
      <c r="NMP19" s="79"/>
      <c r="NMQ19" s="79"/>
      <c r="NMR19" s="566"/>
      <c r="NMS19" s="79"/>
      <c r="NMT19" s="79"/>
      <c r="NMU19" s="79"/>
      <c r="NMV19" s="79"/>
      <c r="NMW19" s="567"/>
      <c r="NMX19" s="79"/>
      <c r="NMY19" s="79"/>
      <c r="NMZ19" s="566"/>
      <c r="NNA19" s="79"/>
      <c r="NNB19" s="79"/>
      <c r="NNC19" s="79"/>
      <c r="NND19" s="79"/>
      <c r="NNE19" s="79"/>
      <c r="NNF19" s="79"/>
      <c r="NNG19" s="566"/>
      <c r="NNH19" s="79"/>
      <c r="NNI19" s="79"/>
      <c r="NNJ19" s="79"/>
      <c r="NNK19" s="79"/>
      <c r="NNL19" s="567"/>
      <c r="NNM19" s="79"/>
      <c r="NNN19" s="79"/>
      <c r="NNO19" s="566"/>
      <c r="NNP19" s="79"/>
      <c r="NNQ19" s="79"/>
      <c r="NNR19" s="79"/>
      <c r="NNS19" s="79"/>
      <c r="NNT19" s="79"/>
      <c r="NNU19" s="79"/>
      <c r="NNV19" s="566"/>
      <c r="NNW19" s="79"/>
      <c r="NNX19" s="79"/>
      <c r="NNY19" s="79"/>
      <c r="NNZ19" s="79"/>
      <c r="NOA19" s="567"/>
      <c r="NOB19" s="79"/>
      <c r="NOC19" s="79"/>
      <c r="NOD19" s="566"/>
      <c r="NOE19" s="79"/>
      <c r="NOF19" s="79"/>
      <c r="NOG19" s="79"/>
      <c r="NOH19" s="79"/>
      <c r="NOI19" s="79"/>
      <c r="NOJ19" s="79"/>
      <c r="NOK19" s="566"/>
      <c r="NOL19" s="79"/>
      <c r="NOM19" s="79"/>
      <c r="NON19" s="79"/>
      <c r="NOO19" s="79"/>
      <c r="NOP19" s="567"/>
      <c r="NOQ19" s="79"/>
      <c r="NOR19" s="79"/>
      <c r="NOS19" s="566"/>
      <c r="NOT19" s="79"/>
      <c r="NOU19" s="79"/>
      <c r="NOV19" s="79"/>
      <c r="NOW19" s="79"/>
      <c r="NOX19" s="79"/>
      <c r="NOY19" s="79"/>
      <c r="NOZ19" s="566"/>
      <c r="NPA19" s="79"/>
      <c r="NPB19" s="79"/>
      <c r="NPC19" s="79"/>
      <c r="NPD19" s="79"/>
      <c r="NPE19" s="567"/>
      <c r="NPF19" s="79"/>
      <c r="NPG19" s="79"/>
      <c r="NPH19" s="566"/>
      <c r="NPI19" s="79"/>
      <c r="NPJ19" s="79"/>
      <c r="NPK19" s="79"/>
      <c r="NPL19" s="79"/>
      <c r="NPM19" s="79"/>
      <c r="NPN19" s="79"/>
      <c r="NPO19" s="566"/>
      <c r="NPP19" s="79"/>
      <c r="NPQ19" s="79"/>
      <c r="NPR19" s="79"/>
      <c r="NPS19" s="79"/>
      <c r="NPT19" s="567"/>
      <c r="NPU19" s="79"/>
      <c r="NPV19" s="79"/>
      <c r="NPW19" s="566"/>
      <c r="NPX19" s="79"/>
      <c r="NPY19" s="79"/>
      <c r="NPZ19" s="79"/>
      <c r="NQA19" s="79"/>
      <c r="NQB19" s="79"/>
      <c r="NQC19" s="79"/>
      <c r="NQD19" s="566"/>
      <c r="NQE19" s="79"/>
      <c r="NQF19" s="79"/>
      <c r="NQG19" s="79"/>
      <c r="NQH19" s="79"/>
      <c r="NQI19" s="567"/>
      <c r="NQJ19" s="79"/>
      <c r="NQK19" s="79"/>
      <c r="NQL19" s="566"/>
      <c r="NQM19" s="79"/>
      <c r="NQN19" s="79"/>
      <c r="NQO19" s="79"/>
      <c r="NQP19" s="79"/>
      <c r="NQQ19" s="79"/>
      <c r="NQR19" s="79"/>
      <c r="NQS19" s="566"/>
      <c r="NQT19" s="79"/>
      <c r="NQU19" s="79"/>
      <c r="NQV19" s="79"/>
      <c r="NQW19" s="79"/>
      <c r="NQX19" s="567"/>
      <c r="NQY19" s="79"/>
      <c r="NQZ19" s="79"/>
      <c r="NRA19" s="566"/>
      <c r="NRB19" s="79"/>
      <c r="NRC19" s="79"/>
      <c r="NRD19" s="79"/>
      <c r="NRE19" s="79"/>
      <c r="NRF19" s="79"/>
      <c r="NRG19" s="79"/>
      <c r="NRH19" s="566"/>
      <c r="NRI19" s="79"/>
      <c r="NRJ19" s="79"/>
      <c r="NRK19" s="79"/>
      <c r="NRL19" s="79"/>
      <c r="NRM19" s="567"/>
      <c r="NRN19" s="79"/>
      <c r="NRO19" s="79"/>
      <c r="NRP19" s="566"/>
      <c r="NRQ19" s="79"/>
      <c r="NRR19" s="79"/>
      <c r="NRS19" s="79"/>
      <c r="NRT19" s="79"/>
      <c r="NRU19" s="79"/>
      <c r="NRV19" s="79"/>
      <c r="NRW19" s="566"/>
      <c r="NRX19" s="79"/>
      <c r="NRY19" s="79"/>
      <c r="NRZ19" s="79"/>
      <c r="NSA19" s="79"/>
      <c r="NSB19" s="567"/>
      <c r="NSC19" s="79"/>
      <c r="NSD19" s="79"/>
      <c r="NSE19" s="566"/>
      <c r="NSF19" s="79"/>
      <c r="NSG19" s="79"/>
      <c r="NSH19" s="79"/>
      <c r="NSI19" s="79"/>
      <c r="NSJ19" s="79"/>
      <c r="NSK19" s="79"/>
      <c r="NSL19" s="566"/>
      <c r="NSM19" s="79"/>
      <c r="NSN19" s="79"/>
      <c r="NSO19" s="79"/>
      <c r="NSP19" s="79"/>
      <c r="NSQ19" s="567"/>
      <c r="NSR19" s="79"/>
      <c r="NSS19" s="79"/>
      <c r="NST19" s="566"/>
      <c r="NSU19" s="79"/>
      <c r="NSV19" s="79"/>
      <c r="NSW19" s="79"/>
      <c r="NSX19" s="79"/>
      <c r="NSY19" s="79"/>
      <c r="NSZ19" s="79"/>
      <c r="NTA19" s="566"/>
      <c r="NTB19" s="79"/>
      <c r="NTC19" s="79"/>
      <c r="NTD19" s="79"/>
      <c r="NTE19" s="79"/>
      <c r="NTF19" s="567"/>
      <c r="NTG19" s="79"/>
      <c r="NTH19" s="79"/>
      <c r="NTI19" s="566"/>
      <c r="NTJ19" s="79"/>
      <c r="NTK19" s="79"/>
      <c r="NTL19" s="79"/>
      <c r="NTM19" s="79"/>
      <c r="NTN19" s="79"/>
      <c r="NTO19" s="79"/>
      <c r="NTP19" s="566"/>
      <c r="NTQ19" s="79"/>
      <c r="NTR19" s="79"/>
      <c r="NTS19" s="79"/>
      <c r="NTT19" s="79"/>
      <c r="NTU19" s="567"/>
      <c r="NTV19" s="79"/>
      <c r="NTW19" s="79"/>
      <c r="NTX19" s="566"/>
      <c r="NTY19" s="79"/>
      <c r="NTZ19" s="79"/>
      <c r="NUA19" s="79"/>
      <c r="NUB19" s="79"/>
      <c r="NUC19" s="79"/>
      <c r="NUD19" s="79"/>
      <c r="NUE19" s="566"/>
      <c r="NUF19" s="79"/>
      <c r="NUG19" s="79"/>
      <c r="NUH19" s="79"/>
      <c r="NUI19" s="79"/>
      <c r="NUJ19" s="567"/>
      <c r="NUK19" s="79"/>
      <c r="NUL19" s="79"/>
      <c r="NUM19" s="566"/>
      <c r="NUN19" s="79"/>
      <c r="NUO19" s="79"/>
      <c r="NUP19" s="79"/>
      <c r="NUQ19" s="79"/>
      <c r="NUR19" s="79"/>
      <c r="NUS19" s="79"/>
      <c r="NUT19" s="566"/>
      <c r="NUU19" s="79"/>
      <c r="NUV19" s="79"/>
      <c r="NUW19" s="79"/>
      <c r="NUX19" s="79"/>
      <c r="NUY19" s="567"/>
      <c r="NUZ19" s="79"/>
      <c r="NVA19" s="79"/>
      <c r="NVB19" s="566"/>
      <c r="NVC19" s="79"/>
      <c r="NVD19" s="79"/>
      <c r="NVE19" s="79"/>
      <c r="NVF19" s="79"/>
      <c r="NVG19" s="79"/>
      <c r="NVH19" s="79"/>
      <c r="NVI19" s="566"/>
      <c r="NVJ19" s="79"/>
      <c r="NVK19" s="79"/>
      <c r="NVL19" s="79"/>
      <c r="NVM19" s="79"/>
      <c r="NVN19" s="567"/>
      <c r="NVO19" s="79"/>
      <c r="NVP19" s="79"/>
      <c r="NVQ19" s="566"/>
      <c r="NVR19" s="79"/>
      <c r="NVS19" s="79"/>
      <c r="NVT19" s="79"/>
      <c r="NVU19" s="79"/>
      <c r="NVV19" s="79"/>
      <c r="NVW19" s="79"/>
      <c r="NVX19" s="566"/>
      <c r="NVY19" s="79"/>
      <c r="NVZ19" s="79"/>
      <c r="NWA19" s="79"/>
      <c r="NWB19" s="79"/>
      <c r="NWC19" s="567"/>
      <c r="NWD19" s="79"/>
      <c r="NWE19" s="79"/>
      <c r="NWF19" s="566"/>
      <c r="NWG19" s="79"/>
      <c r="NWH19" s="79"/>
      <c r="NWI19" s="79"/>
      <c r="NWJ19" s="79"/>
      <c r="NWK19" s="79"/>
      <c r="NWL19" s="79"/>
      <c r="NWM19" s="566"/>
      <c r="NWN19" s="79"/>
      <c r="NWO19" s="79"/>
      <c r="NWP19" s="79"/>
      <c r="NWQ19" s="79"/>
      <c r="NWR19" s="567"/>
      <c r="NWS19" s="79"/>
      <c r="NWT19" s="79"/>
      <c r="NWU19" s="566"/>
      <c r="NWV19" s="79"/>
      <c r="NWW19" s="79"/>
      <c r="NWX19" s="79"/>
      <c r="NWY19" s="79"/>
      <c r="NWZ19" s="79"/>
      <c r="NXA19" s="79"/>
      <c r="NXB19" s="566"/>
      <c r="NXC19" s="79"/>
      <c r="NXD19" s="79"/>
      <c r="NXE19" s="79"/>
      <c r="NXF19" s="79"/>
      <c r="NXG19" s="567"/>
      <c r="NXH19" s="79"/>
      <c r="NXI19" s="79"/>
      <c r="NXJ19" s="566"/>
      <c r="NXK19" s="79"/>
      <c r="NXL19" s="79"/>
      <c r="NXM19" s="79"/>
      <c r="NXN19" s="79"/>
      <c r="NXO19" s="79"/>
      <c r="NXP19" s="79"/>
      <c r="NXQ19" s="566"/>
      <c r="NXR19" s="79"/>
      <c r="NXS19" s="79"/>
      <c r="NXT19" s="79"/>
      <c r="NXU19" s="79"/>
      <c r="NXV19" s="567"/>
      <c r="NXW19" s="79"/>
      <c r="NXX19" s="79"/>
      <c r="NXY19" s="566"/>
      <c r="NXZ19" s="79"/>
      <c r="NYA19" s="79"/>
      <c r="NYB19" s="79"/>
      <c r="NYC19" s="79"/>
      <c r="NYD19" s="79"/>
      <c r="NYE19" s="79"/>
      <c r="NYF19" s="566"/>
      <c r="NYG19" s="79"/>
      <c r="NYH19" s="79"/>
      <c r="NYI19" s="79"/>
      <c r="NYJ19" s="79"/>
      <c r="NYK19" s="567"/>
      <c r="NYL19" s="79"/>
      <c r="NYM19" s="79"/>
      <c r="NYN19" s="566"/>
      <c r="NYO19" s="79"/>
      <c r="NYP19" s="79"/>
      <c r="NYQ19" s="79"/>
      <c r="NYR19" s="79"/>
      <c r="NYS19" s="79"/>
      <c r="NYT19" s="79"/>
      <c r="NYU19" s="566"/>
      <c r="NYV19" s="79"/>
      <c r="NYW19" s="79"/>
      <c r="NYX19" s="79"/>
      <c r="NYY19" s="79"/>
      <c r="NYZ19" s="567"/>
      <c r="NZA19" s="79"/>
      <c r="NZB19" s="79"/>
      <c r="NZC19" s="566"/>
      <c r="NZD19" s="79"/>
      <c r="NZE19" s="79"/>
      <c r="NZF19" s="79"/>
      <c r="NZG19" s="79"/>
      <c r="NZH19" s="79"/>
      <c r="NZI19" s="79"/>
      <c r="NZJ19" s="566"/>
      <c r="NZK19" s="79"/>
      <c r="NZL19" s="79"/>
      <c r="NZM19" s="79"/>
      <c r="NZN19" s="79"/>
      <c r="NZO19" s="567"/>
      <c r="NZP19" s="79"/>
      <c r="NZQ19" s="79"/>
      <c r="NZR19" s="566"/>
      <c r="NZS19" s="79"/>
      <c r="NZT19" s="79"/>
      <c r="NZU19" s="79"/>
      <c r="NZV19" s="79"/>
      <c r="NZW19" s="79"/>
      <c r="NZX19" s="79"/>
      <c r="NZY19" s="566"/>
      <c r="NZZ19" s="79"/>
      <c r="OAA19" s="79"/>
      <c r="OAB19" s="79"/>
      <c r="OAC19" s="79"/>
      <c r="OAD19" s="567"/>
      <c r="OAE19" s="79"/>
      <c r="OAF19" s="79"/>
      <c r="OAG19" s="566"/>
      <c r="OAH19" s="79"/>
      <c r="OAI19" s="79"/>
      <c r="OAJ19" s="79"/>
      <c r="OAK19" s="79"/>
      <c r="OAL19" s="79"/>
      <c r="OAM19" s="79"/>
      <c r="OAN19" s="566"/>
      <c r="OAO19" s="79"/>
      <c r="OAP19" s="79"/>
      <c r="OAQ19" s="79"/>
      <c r="OAR19" s="79"/>
      <c r="OAS19" s="567"/>
      <c r="OAT19" s="79"/>
      <c r="OAU19" s="79"/>
      <c r="OAV19" s="566"/>
      <c r="OAW19" s="79"/>
      <c r="OAX19" s="79"/>
      <c r="OAY19" s="79"/>
      <c r="OAZ19" s="79"/>
      <c r="OBA19" s="79"/>
      <c r="OBB19" s="79"/>
      <c r="OBC19" s="566"/>
      <c r="OBD19" s="79"/>
      <c r="OBE19" s="79"/>
      <c r="OBF19" s="79"/>
      <c r="OBG19" s="79"/>
      <c r="OBH19" s="567"/>
      <c r="OBI19" s="79"/>
      <c r="OBJ19" s="79"/>
      <c r="OBK19" s="566"/>
      <c r="OBL19" s="79"/>
      <c r="OBM19" s="79"/>
      <c r="OBN19" s="79"/>
      <c r="OBO19" s="79"/>
      <c r="OBP19" s="79"/>
      <c r="OBQ19" s="79"/>
      <c r="OBR19" s="566"/>
      <c r="OBS19" s="79"/>
      <c r="OBT19" s="79"/>
      <c r="OBU19" s="79"/>
      <c r="OBV19" s="79"/>
      <c r="OBW19" s="567"/>
      <c r="OBX19" s="79"/>
      <c r="OBY19" s="79"/>
      <c r="OBZ19" s="566"/>
      <c r="OCA19" s="79"/>
      <c r="OCB19" s="79"/>
      <c r="OCC19" s="79"/>
      <c r="OCD19" s="79"/>
      <c r="OCE19" s="79"/>
      <c r="OCF19" s="79"/>
      <c r="OCG19" s="566"/>
      <c r="OCH19" s="79"/>
      <c r="OCI19" s="79"/>
      <c r="OCJ19" s="79"/>
      <c r="OCK19" s="79"/>
      <c r="OCL19" s="567"/>
      <c r="OCM19" s="79"/>
      <c r="OCN19" s="79"/>
      <c r="OCO19" s="566"/>
      <c r="OCP19" s="79"/>
      <c r="OCQ19" s="79"/>
      <c r="OCR19" s="79"/>
      <c r="OCS19" s="79"/>
      <c r="OCT19" s="79"/>
      <c r="OCU19" s="79"/>
      <c r="OCV19" s="566"/>
      <c r="OCW19" s="79"/>
      <c r="OCX19" s="79"/>
      <c r="OCY19" s="79"/>
      <c r="OCZ19" s="79"/>
      <c r="ODA19" s="567"/>
      <c r="ODB19" s="79"/>
      <c r="ODC19" s="79"/>
      <c r="ODD19" s="566"/>
      <c r="ODE19" s="79"/>
      <c r="ODF19" s="79"/>
      <c r="ODG19" s="79"/>
      <c r="ODH19" s="79"/>
      <c r="ODI19" s="79"/>
      <c r="ODJ19" s="79"/>
      <c r="ODK19" s="566"/>
      <c r="ODL19" s="79"/>
      <c r="ODM19" s="79"/>
      <c r="ODN19" s="79"/>
      <c r="ODO19" s="79"/>
      <c r="ODP19" s="567"/>
      <c r="ODQ19" s="79"/>
      <c r="ODR19" s="79"/>
      <c r="ODS19" s="566"/>
      <c r="ODT19" s="79"/>
      <c r="ODU19" s="79"/>
      <c r="ODV19" s="79"/>
      <c r="ODW19" s="79"/>
      <c r="ODX19" s="79"/>
      <c r="ODY19" s="79"/>
      <c r="ODZ19" s="566"/>
      <c r="OEA19" s="79"/>
      <c r="OEB19" s="79"/>
      <c r="OEC19" s="79"/>
      <c r="OED19" s="79"/>
      <c r="OEE19" s="567"/>
      <c r="OEF19" s="79"/>
      <c r="OEG19" s="79"/>
      <c r="OEH19" s="566"/>
      <c r="OEI19" s="79"/>
      <c r="OEJ19" s="79"/>
      <c r="OEK19" s="79"/>
      <c r="OEL19" s="79"/>
      <c r="OEM19" s="79"/>
      <c r="OEN19" s="79"/>
      <c r="OEO19" s="566"/>
      <c r="OEP19" s="79"/>
      <c r="OEQ19" s="79"/>
      <c r="OER19" s="79"/>
      <c r="OES19" s="79"/>
      <c r="OET19" s="567"/>
      <c r="OEU19" s="79"/>
      <c r="OEV19" s="79"/>
      <c r="OEW19" s="566"/>
      <c r="OEX19" s="79"/>
      <c r="OEY19" s="79"/>
      <c r="OEZ19" s="79"/>
      <c r="OFA19" s="79"/>
      <c r="OFB19" s="79"/>
      <c r="OFC19" s="79"/>
      <c r="OFD19" s="566"/>
      <c r="OFE19" s="79"/>
      <c r="OFF19" s="79"/>
      <c r="OFG19" s="79"/>
      <c r="OFH19" s="79"/>
      <c r="OFI19" s="567"/>
      <c r="OFJ19" s="79"/>
      <c r="OFK19" s="79"/>
      <c r="OFL19" s="566"/>
      <c r="OFM19" s="79"/>
      <c r="OFN19" s="79"/>
      <c r="OFO19" s="79"/>
      <c r="OFP19" s="79"/>
      <c r="OFQ19" s="79"/>
      <c r="OFR19" s="79"/>
      <c r="OFS19" s="566"/>
      <c r="OFT19" s="79"/>
      <c r="OFU19" s="79"/>
      <c r="OFV19" s="79"/>
      <c r="OFW19" s="79"/>
      <c r="OFX19" s="567"/>
      <c r="OFY19" s="79"/>
      <c r="OFZ19" s="79"/>
      <c r="OGA19" s="566"/>
      <c r="OGB19" s="79"/>
      <c r="OGC19" s="79"/>
      <c r="OGD19" s="79"/>
      <c r="OGE19" s="79"/>
      <c r="OGF19" s="79"/>
      <c r="OGG19" s="79"/>
      <c r="OGH19" s="566"/>
      <c r="OGI19" s="79"/>
      <c r="OGJ19" s="79"/>
      <c r="OGK19" s="79"/>
      <c r="OGL19" s="79"/>
      <c r="OGM19" s="567"/>
      <c r="OGN19" s="79"/>
      <c r="OGO19" s="79"/>
      <c r="OGP19" s="566"/>
      <c r="OGQ19" s="79"/>
      <c r="OGR19" s="79"/>
      <c r="OGS19" s="79"/>
      <c r="OGT19" s="79"/>
      <c r="OGU19" s="79"/>
      <c r="OGV19" s="79"/>
      <c r="OGW19" s="566"/>
      <c r="OGX19" s="79"/>
      <c r="OGY19" s="79"/>
      <c r="OGZ19" s="79"/>
      <c r="OHA19" s="79"/>
      <c r="OHB19" s="567"/>
      <c r="OHC19" s="79"/>
      <c r="OHD19" s="79"/>
      <c r="OHE19" s="566"/>
      <c r="OHF19" s="79"/>
      <c r="OHG19" s="79"/>
      <c r="OHH19" s="79"/>
      <c r="OHI19" s="79"/>
      <c r="OHJ19" s="79"/>
      <c r="OHK19" s="79"/>
      <c r="OHL19" s="566"/>
      <c r="OHM19" s="79"/>
      <c r="OHN19" s="79"/>
      <c r="OHO19" s="79"/>
      <c r="OHP19" s="79"/>
      <c r="OHQ19" s="567"/>
      <c r="OHR19" s="79"/>
      <c r="OHS19" s="79"/>
      <c r="OHT19" s="566"/>
      <c r="OHU19" s="79"/>
      <c r="OHV19" s="79"/>
      <c r="OHW19" s="79"/>
      <c r="OHX19" s="79"/>
      <c r="OHY19" s="79"/>
      <c r="OHZ19" s="79"/>
      <c r="OIA19" s="566"/>
      <c r="OIB19" s="79"/>
      <c r="OIC19" s="79"/>
      <c r="OID19" s="79"/>
      <c r="OIE19" s="79"/>
      <c r="OIF19" s="567"/>
      <c r="OIG19" s="79"/>
      <c r="OIH19" s="79"/>
      <c r="OII19" s="566"/>
      <c r="OIJ19" s="79"/>
      <c r="OIK19" s="79"/>
      <c r="OIL19" s="79"/>
      <c r="OIM19" s="79"/>
      <c r="OIN19" s="79"/>
      <c r="OIO19" s="79"/>
      <c r="OIP19" s="566"/>
      <c r="OIQ19" s="79"/>
      <c r="OIR19" s="79"/>
      <c r="OIS19" s="79"/>
      <c r="OIT19" s="79"/>
      <c r="OIU19" s="567"/>
      <c r="OIV19" s="79"/>
      <c r="OIW19" s="79"/>
      <c r="OIX19" s="566"/>
      <c r="OIY19" s="79"/>
      <c r="OIZ19" s="79"/>
      <c r="OJA19" s="79"/>
      <c r="OJB19" s="79"/>
      <c r="OJC19" s="79"/>
      <c r="OJD19" s="79"/>
      <c r="OJE19" s="566"/>
      <c r="OJF19" s="79"/>
      <c r="OJG19" s="79"/>
      <c r="OJH19" s="79"/>
      <c r="OJI19" s="79"/>
      <c r="OJJ19" s="567"/>
      <c r="OJK19" s="79"/>
      <c r="OJL19" s="79"/>
      <c r="OJM19" s="566"/>
      <c r="OJN19" s="79"/>
      <c r="OJO19" s="79"/>
      <c r="OJP19" s="79"/>
      <c r="OJQ19" s="79"/>
      <c r="OJR19" s="79"/>
      <c r="OJS19" s="79"/>
      <c r="OJT19" s="566"/>
      <c r="OJU19" s="79"/>
      <c r="OJV19" s="79"/>
      <c r="OJW19" s="79"/>
      <c r="OJX19" s="79"/>
      <c r="OJY19" s="567"/>
      <c r="OJZ19" s="79"/>
      <c r="OKA19" s="79"/>
      <c r="OKB19" s="566"/>
      <c r="OKC19" s="79"/>
      <c r="OKD19" s="79"/>
      <c r="OKE19" s="79"/>
      <c r="OKF19" s="79"/>
      <c r="OKG19" s="79"/>
      <c r="OKH19" s="79"/>
      <c r="OKI19" s="566"/>
      <c r="OKJ19" s="79"/>
      <c r="OKK19" s="79"/>
      <c r="OKL19" s="79"/>
      <c r="OKM19" s="79"/>
      <c r="OKN19" s="567"/>
      <c r="OKO19" s="79"/>
      <c r="OKP19" s="79"/>
      <c r="OKQ19" s="566"/>
      <c r="OKR19" s="79"/>
      <c r="OKS19" s="79"/>
      <c r="OKT19" s="79"/>
      <c r="OKU19" s="79"/>
      <c r="OKV19" s="79"/>
      <c r="OKW19" s="79"/>
      <c r="OKX19" s="566"/>
      <c r="OKY19" s="79"/>
      <c r="OKZ19" s="79"/>
      <c r="OLA19" s="79"/>
      <c r="OLB19" s="79"/>
      <c r="OLC19" s="567"/>
      <c r="OLD19" s="79"/>
      <c r="OLE19" s="79"/>
      <c r="OLF19" s="566"/>
      <c r="OLG19" s="79"/>
      <c r="OLH19" s="79"/>
      <c r="OLI19" s="79"/>
      <c r="OLJ19" s="79"/>
      <c r="OLK19" s="79"/>
      <c r="OLL19" s="79"/>
      <c r="OLM19" s="566"/>
      <c r="OLN19" s="79"/>
      <c r="OLO19" s="79"/>
      <c r="OLP19" s="79"/>
      <c r="OLQ19" s="79"/>
      <c r="OLR19" s="567"/>
      <c r="OLS19" s="79"/>
      <c r="OLT19" s="79"/>
      <c r="OLU19" s="566"/>
      <c r="OLV19" s="79"/>
      <c r="OLW19" s="79"/>
      <c r="OLX19" s="79"/>
      <c r="OLY19" s="79"/>
      <c r="OLZ19" s="79"/>
      <c r="OMA19" s="79"/>
      <c r="OMB19" s="566"/>
      <c r="OMC19" s="79"/>
      <c r="OMD19" s="79"/>
      <c r="OME19" s="79"/>
      <c r="OMF19" s="79"/>
      <c r="OMG19" s="567"/>
      <c r="OMH19" s="79"/>
      <c r="OMI19" s="79"/>
      <c r="OMJ19" s="566"/>
      <c r="OMK19" s="79"/>
      <c r="OML19" s="79"/>
      <c r="OMM19" s="79"/>
      <c r="OMN19" s="79"/>
      <c r="OMO19" s="79"/>
      <c r="OMP19" s="79"/>
      <c r="OMQ19" s="566"/>
      <c r="OMR19" s="79"/>
      <c r="OMS19" s="79"/>
      <c r="OMT19" s="79"/>
      <c r="OMU19" s="79"/>
      <c r="OMV19" s="567"/>
      <c r="OMW19" s="79"/>
      <c r="OMX19" s="79"/>
      <c r="OMY19" s="566"/>
      <c r="OMZ19" s="79"/>
      <c r="ONA19" s="79"/>
      <c r="ONB19" s="79"/>
      <c r="ONC19" s="79"/>
      <c r="OND19" s="79"/>
      <c r="ONE19" s="79"/>
      <c r="ONF19" s="566"/>
      <c r="ONG19" s="79"/>
      <c r="ONH19" s="79"/>
      <c r="ONI19" s="79"/>
      <c r="ONJ19" s="79"/>
      <c r="ONK19" s="567"/>
      <c r="ONL19" s="79"/>
      <c r="ONM19" s="79"/>
      <c r="ONN19" s="566"/>
      <c r="ONO19" s="79"/>
      <c r="ONP19" s="79"/>
      <c r="ONQ19" s="79"/>
      <c r="ONR19" s="79"/>
      <c r="ONS19" s="79"/>
      <c r="ONT19" s="79"/>
      <c r="ONU19" s="566"/>
      <c r="ONV19" s="79"/>
      <c r="ONW19" s="79"/>
      <c r="ONX19" s="79"/>
      <c r="ONY19" s="79"/>
      <c r="ONZ19" s="567"/>
      <c r="OOA19" s="79"/>
      <c r="OOB19" s="79"/>
      <c r="OOC19" s="566"/>
      <c r="OOD19" s="79"/>
      <c r="OOE19" s="79"/>
      <c r="OOF19" s="79"/>
      <c r="OOG19" s="79"/>
      <c r="OOH19" s="79"/>
      <c r="OOI19" s="79"/>
      <c r="OOJ19" s="566"/>
      <c r="OOK19" s="79"/>
      <c r="OOL19" s="79"/>
      <c r="OOM19" s="79"/>
      <c r="OON19" s="79"/>
      <c r="OOO19" s="567"/>
      <c r="OOP19" s="79"/>
      <c r="OOQ19" s="79"/>
      <c r="OOR19" s="566"/>
      <c r="OOS19" s="79"/>
      <c r="OOT19" s="79"/>
      <c r="OOU19" s="79"/>
      <c r="OOV19" s="79"/>
      <c r="OOW19" s="79"/>
      <c r="OOX19" s="79"/>
      <c r="OOY19" s="566"/>
      <c r="OOZ19" s="79"/>
      <c r="OPA19" s="79"/>
      <c r="OPB19" s="79"/>
      <c r="OPC19" s="79"/>
      <c r="OPD19" s="567"/>
      <c r="OPE19" s="79"/>
      <c r="OPF19" s="79"/>
      <c r="OPG19" s="566"/>
      <c r="OPH19" s="79"/>
      <c r="OPI19" s="79"/>
      <c r="OPJ19" s="79"/>
      <c r="OPK19" s="79"/>
      <c r="OPL19" s="79"/>
      <c r="OPM19" s="79"/>
      <c r="OPN19" s="566"/>
      <c r="OPO19" s="79"/>
      <c r="OPP19" s="79"/>
      <c r="OPQ19" s="79"/>
      <c r="OPR19" s="79"/>
      <c r="OPS19" s="567"/>
      <c r="OPT19" s="79"/>
      <c r="OPU19" s="79"/>
      <c r="OPV19" s="566"/>
      <c r="OPW19" s="79"/>
      <c r="OPX19" s="79"/>
      <c r="OPY19" s="79"/>
      <c r="OPZ19" s="79"/>
      <c r="OQA19" s="79"/>
      <c r="OQB19" s="79"/>
      <c r="OQC19" s="566"/>
      <c r="OQD19" s="79"/>
      <c r="OQE19" s="79"/>
      <c r="OQF19" s="79"/>
      <c r="OQG19" s="79"/>
      <c r="OQH19" s="567"/>
      <c r="OQI19" s="79"/>
      <c r="OQJ19" s="79"/>
      <c r="OQK19" s="566"/>
      <c r="OQL19" s="79"/>
      <c r="OQM19" s="79"/>
      <c r="OQN19" s="79"/>
      <c r="OQO19" s="79"/>
      <c r="OQP19" s="79"/>
      <c r="OQQ19" s="79"/>
      <c r="OQR19" s="566"/>
      <c r="OQS19" s="79"/>
      <c r="OQT19" s="79"/>
      <c r="OQU19" s="79"/>
      <c r="OQV19" s="79"/>
      <c r="OQW19" s="567"/>
      <c r="OQX19" s="79"/>
      <c r="OQY19" s="79"/>
      <c r="OQZ19" s="566"/>
      <c r="ORA19" s="79"/>
      <c r="ORB19" s="79"/>
      <c r="ORC19" s="79"/>
      <c r="ORD19" s="79"/>
      <c r="ORE19" s="79"/>
      <c r="ORF19" s="79"/>
      <c r="ORG19" s="566"/>
      <c r="ORH19" s="79"/>
      <c r="ORI19" s="79"/>
      <c r="ORJ19" s="79"/>
      <c r="ORK19" s="79"/>
      <c r="ORL19" s="567"/>
      <c r="ORM19" s="79"/>
      <c r="ORN19" s="79"/>
      <c r="ORO19" s="566"/>
      <c r="ORP19" s="79"/>
      <c r="ORQ19" s="79"/>
      <c r="ORR19" s="79"/>
      <c r="ORS19" s="79"/>
      <c r="ORT19" s="79"/>
      <c r="ORU19" s="79"/>
      <c r="ORV19" s="566"/>
      <c r="ORW19" s="79"/>
      <c r="ORX19" s="79"/>
      <c r="ORY19" s="79"/>
      <c r="ORZ19" s="79"/>
      <c r="OSA19" s="567"/>
      <c r="OSB19" s="79"/>
      <c r="OSC19" s="79"/>
      <c r="OSD19" s="566"/>
      <c r="OSE19" s="79"/>
      <c r="OSF19" s="79"/>
      <c r="OSG19" s="79"/>
      <c r="OSH19" s="79"/>
      <c r="OSI19" s="79"/>
      <c r="OSJ19" s="79"/>
      <c r="OSK19" s="566"/>
      <c r="OSL19" s="79"/>
      <c r="OSM19" s="79"/>
      <c r="OSN19" s="79"/>
      <c r="OSO19" s="79"/>
      <c r="OSP19" s="567"/>
      <c r="OSQ19" s="79"/>
      <c r="OSR19" s="79"/>
      <c r="OSS19" s="566"/>
      <c r="OST19" s="79"/>
      <c r="OSU19" s="79"/>
      <c r="OSV19" s="79"/>
      <c r="OSW19" s="79"/>
      <c r="OSX19" s="79"/>
      <c r="OSY19" s="79"/>
      <c r="OSZ19" s="566"/>
      <c r="OTA19" s="79"/>
      <c r="OTB19" s="79"/>
      <c r="OTC19" s="79"/>
      <c r="OTD19" s="79"/>
      <c r="OTE19" s="567"/>
      <c r="OTF19" s="79"/>
      <c r="OTG19" s="79"/>
      <c r="OTH19" s="566"/>
      <c r="OTI19" s="79"/>
      <c r="OTJ19" s="79"/>
      <c r="OTK19" s="79"/>
      <c r="OTL19" s="79"/>
      <c r="OTM19" s="79"/>
      <c r="OTN19" s="79"/>
      <c r="OTO19" s="566"/>
      <c r="OTP19" s="79"/>
      <c r="OTQ19" s="79"/>
      <c r="OTR19" s="79"/>
      <c r="OTS19" s="79"/>
      <c r="OTT19" s="567"/>
      <c r="OTU19" s="79"/>
      <c r="OTV19" s="79"/>
      <c r="OTW19" s="566"/>
      <c r="OTX19" s="79"/>
      <c r="OTY19" s="79"/>
      <c r="OTZ19" s="79"/>
      <c r="OUA19" s="79"/>
      <c r="OUB19" s="79"/>
      <c r="OUC19" s="79"/>
      <c r="OUD19" s="566"/>
      <c r="OUE19" s="79"/>
      <c r="OUF19" s="79"/>
      <c r="OUG19" s="79"/>
      <c r="OUH19" s="79"/>
      <c r="OUI19" s="567"/>
      <c r="OUJ19" s="79"/>
      <c r="OUK19" s="79"/>
      <c r="OUL19" s="566"/>
      <c r="OUM19" s="79"/>
      <c r="OUN19" s="79"/>
      <c r="OUO19" s="79"/>
      <c r="OUP19" s="79"/>
      <c r="OUQ19" s="79"/>
      <c r="OUR19" s="79"/>
      <c r="OUS19" s="566"/>
      <c r="OUT19" s="79"/>
      <c r="OUU19" s="79"/>
      <c r="OUV19" s="79"/>
      <c r="OUW19" s="79"/>
      <c r="OUX19" s="567"/>
      <c r="OUY19" s="79"/>
      <c r="OUZ19" s="79"/>
      <c r="OVA19" s="566"/>
      <c r="OVB19" s="79"/>
      <c r="OVC19" s="79"/>
      <c r="OVD19" s="79"/>
      <c r="OVE19" s="79"/>
      <c r="OVF19" s="79"/>
      <c r="OVG19" s="79"/>
      <c r="OVH19" s="566"/>
      <c r="OVI19" s="79"/>
      <c r="OVJ19" s="79"/>
      <c r="OVK19" s="79"/>
      <c r="OVL19" s="79"/>
      <c r="OVM19" s="567"/>
      <c r="OVN19" s="79"/>
      <c r="OVO19" s="79"/>
      <c r="OVP19" s="566"/>
      <c r="OVQ19" s="79"/>
      <c r="OVR19" s="79"/>
      <c r="OVS19" s="79"/>
      <c r="OVT19" s="79"/>
      <c r="OVU19" s="79"/>
      <c r="OVV19" s="79"/>
      <c r="OVW19" s="566"/>
      <c r="OVX19" s="79"/>
      <c r="OVY19" s="79"/>
      <c r="OVZ19" s="79"/>
      <c r="OWA19" s="79"/>
      <c r="OWB19" s="567"/>
      <c r="OWC19" s="79"/>
      <c r="OWD19" s="79"/>
      <c r="OWE19" s="566"/>
      <c r="OWF19" s="79"/>
      <c r="OWG19" s="79"/>
      <c r="OWH19" s="79"/>
      <c r="OWI19" s="79"/>
      <c r="OWJ19" s="79"/>
      <c r="OWK19" s="79"/>
      <c r="OWL19" s="566"/>
      <c r="OWM19" s="79"/>
      <c r="OWN19" s="79"/>
      <c r="OWO19" s="79"/>
      <c r="OWP19" s="79"/>
      <c r="OWQ19" s="567"/>
      <c r="OWR19" s="79"/>
      <c r="OWS19" s="79"/>
      <c r="OWT19" s="566"/>
      <c r="OWU19" s="79"/>
      <c r="OWV19" s="79"/>
      <c r="OWW19" s="79"/>
      <c r="OWX19" s="79"/>
      <c r="OWY19" s="79"/>
      <c r="OWZ19" s="79"/>
      <c r="OXA19" s="566"/>
      <c r="OXB19" s="79"/>
      <c r="OXC19" s="79"/>
      <c r="OXD19" s="79"/>
      <c r="OXE19" s="79"/>
      <c r="OXF19" s="567"/>
      <c r="OXG19" s="79"/>
      <c r="OXH19" s="79"/>
      <c r="OXI19" s="566"/>
      <c r="OXJ19" s="79"/>
      <c r="OXK19" s="79"/>
      <c r="OXL19" s="79"/>
      <c r="OXM19" s="79"/>
      <c r="OXN19" s="79"/>
      <c r="OXO19" s="79"/>
      <c r="OXP19" s="566"/>
      <c r="OXQ19" s="79"/>
      <c r="OXR19" s="79"/>
      <c r="OXS19" s="79"/>
      <c r="OXT19" s="79"/>
      <c r="OXU19" s="567"/>
      <c r="OXV19" s="79"/>
      <c r="OXW19" s="79"/>
      <c r="OXX19" s="566"/>
      <c r="OXY19" s="79"/>
      <c r="OXZ19" s="79"/>
      <c r="OYA19" s="79"/>
      <c r="OYB19" s="79"/>
      <c r="OYC19" s="79"/>
      <c r="OYD19" s="79"/>
      <c r="OYE19" s="566"/>
      <c r="OYF19" s="79"/>
      <c r="OYG19" s="79"/>
      <c r="OYH19" s="79"/>
      <c r="OYI19" s="79"/>
      <c r="OYJ19" s="567"/>
      <c r="OYK19" s="79"/>
      <c r="OYL19" s="79"/>
      <c r="OYM19" s="566"/>
      <c r="OYN19" s="79"/>
      <c r="OYO19" s="79"/>
      <c r="OYP19" s="79"/>
      <c r="OYQ19" s="79"/>
      <c r="OYR19" s="79"/>
      <c r="OYS19" s="79"/>
      <c r="OYT19" s="566"/>
      <c r="OYU19" s="79"/>
      <c r="OYV19" s="79"/>
      <c r="OYW19" s="79"/>
      <c r="OYX19" s="79"/>
      <c r="OYY19" s="567"/>
      <c r="OYZ19" s="79"/>
      <c r="OZA19" s="79"/>
      <c r="OZB19" s="566"/>
      <c r="OZC19" s="79"/>
      <c r="OZD19" s="79"/>
      <c r="OZE19" s="79"/>
      <c r="OZF19" s="79"/>
      <c r="OZG19" s="79"/>
      <c r="OZH19" s="79"/>
      <c r="OZI19" s="566"/>
      <c r="OZJ19" s="79"/>
      <c r="OZK19" s="79"/>
      <c r="OZL19" s="79"/>
      <c r="OZM19" s="79"/>
      <c r="OZN19" s="567"/>
      <c r="OZO19" s="79"/>
      <c r="OZP19" s="79"/>
      <c r="OZQ19" s="566"/>
      <c r="OZR19" s="79"/>
      <c r="OZS19" s="79"/>
      <c r="OZT19" s="79"/>
      <c r="OZU19" s="79"/>
      <c r="OZV19" s="79"/>
      <c r="OZW19" s="79"/>
      <c r="OZX19" s="566"/>
      <c r="OZY19" s="79"/>
      <c r="OZZ19" s="79"/>
      <c r="PAA19" s="79"/>
      <c r="PAB19" s="79"/>
      <c r="PAC19" s="567"/>
      <c r="PAD19" s="79"/>
      <c r="PAE19" s="79"/>
      <c r="PAF19" s="566"/>
      <c r="PAG19" s="79"/>
      <c r="PAH19" s="79"/>
      <c r="PAI19" s="79"/>
      <c r="PAJ19" s="79"/>
      <c r="PAK19" s="79"/>
      <c r="PAL19" s="79"/>
      <c r="PAM19" s="566"/>
      <c r="PAN19" s="79"/>
      <c r="PAO19" s="79"/>
      <c r="PAP19" s="79"/>
      <c r="PAQ19" s="79"/>
      <c r="PAR19" s="567"/>
      <c r="PAS19" s="79"/>
      <c r="PAT19" s="79"/>
      <c r="PAU19" s="566"/>
      <c r="PAV19" s="79"/>
      <c r="PAW19" s="79"/>
      <c r="PAX19" s="79"/>
      <c r="PAY19" s="79"/>
      <c r="PAZ19" s="79"/>
      <c r="PBA19" s="79"/>
      <c r="PBB19" s="566"/>
      <c r="PBC19" s="79"/>
      <c r="PBD19" s="79"/>
      <c r="PBE19" s="79"/>
      <c r="PBF19" s="79"/>
      <c r="PBG19" s="567"/>
      <c r="PBH19" s="79"/>
      <c r="PBI19" s="79"/>
      <c r="PBJ19" s="566"/>
      <c r="PBK19" s="79"/>
      <c r="PBL19" s="79"/>
      <c r="PBM19" s="79"/>
      <c r="PBN19" s="79"/>
      <c r="PBO19" s="79"/>
      <c r="PBP19" s="79"/>
      <c r="PBQ19" s="566"/>
      <c r="PBR19" s="79"/>
      <c r="PBS19" s="79"/>
      <c r="PBT19" s="79"/>
      <c r="PBU19" s="79"/>
      <c r="PBV19" s="567"/>
      <c r="PBW19" s="79"/>
      <c r="PBX19" s="79"/>
      <c r="PBY19" s="566"/>
      <c r="PBZ19" s="79"/>
      <c r="PCA19" s="79"/>
      <c r="PCB19" s="79"/>
      <c r="PCC19" s="79"/>
      <c r="PCD19" s="79"/>
      <c r="PCE19" s="79"/>
      <c r="PCF19" s="566"/>
      <c r="PCG19" s="79"/>
      <c r="PCH19" s="79"/>
      <c r="PCI19" s="79"/>
      <c r="PCJ19" s="79"/>
      <c r="PCK19" s="567"/>
      <c r="PCL19" s="79"/>
      <c r="PCM19" s="79"/>
      <c r="PCN19" s="566"/>
      <c r="PCO19" s="79"/>
      <c r="PCP19" s="79"/>
      <c r="PCQ19" s="79"/>
      <c r="PCR19" s="79"/>
      <c r="PCS19" s="79"/>
      <c r="PCT19" s="79"/>
      <c r="PCU19" s="566"/>
      <c r="PCV19" s="79"/>
      <c r="PCW19" s="79"/>
      <c r="PCX19" s="79"/>
      <c r="PCY19" s="79"/>
      <c r="PCZ19" s="567"/>
      <c r="PDA19" s="79"/>
      <c r="PDB19" s="79"/>
      <c r="PDC19" s="566"/>
      <c r="PDD19" s="79"/>
      <c r="PDE19" s="79"/>
      <c r="PDF19" s="79"/>
      <c r="PDG19" s="79"/>
      <c r="PDH19" s="79"/>
      <c r="PDI19" s="79"/>
      <c r="PDJ19" s="566"/>
      <c r="PDK19" s="79"/>
      <c r="PDL19" s="79"/>
      <c r="PDM19" s="79"/>
      <c r="PDN19" s="79"/>
      <c r="PDO19" s="567"/>
      <c r="PDP19" s="79"/>
      <c r="PDQ19" s="79"/>
      <c r="PDR19" s="566"/>
      <c r="PDS19" s="79"/>
      <c r="PDT19" s="79"/>
      <c r="PDU19" s="79"/>
      <c r="PDV19" s="79"/>
      <c r="PDW19" s="79"/>
      <c r="PDX19" s="79"/>
      <c r="PDY19" s="566"/>
      <c r="PDZ19" s="79"/>
      <c r="PEA19" s="79"/>
      <c r="PEB19" s="79"/>
      <c r="PEC19" s="79"/>
      <c r="PED19" s="567"/>
      <c r="PEE19" s="79"/>
      <c r="PEF19" s="79"/>
      <c r="PEG19" s="566"/>
      <c r="PEH19" s="79"/>
      <c r="PEI19" s="79"/>
      <c r="PEJ19" s="79"/>
      <c r="PEK19" s="79"/>
      <c r="PEL19" s="79"/>
      <c r="PEM19" s="79"/>
      <c r="PEN19" s="566"/>
      <c r="PEO19" s="79"/>
      <c r="PEP19" s="79"/>
      <c r="PEQ19" s="79"/>
      <c r="PER19" s="79"/>
      <c r="PES19" s="567"/>
      <c r="PET19" s="79"/>
      <c r="PEU19" s="79"/>
      <c r="PEV19" s="566"/>
      <c r="PEW19" s="79"/>
      <c r="PEX19" s="79"/>
      <c r="PEY19" s="79"/>
      <c r="PEZ19" s="79"/>
      <c r="PFA19" s="79"/>
      <c r="PFB19" s="79"/>
      <c r="PFC19" s="566"/>
      <c r="PFD19" s="79"/>
      <c r="PFE19" s="79"/>
      <c r="PFF19" s="79"/>
      <c r="PFG19" s="79"/>
      <c r="PFH19" s="567"/>
      <c r="PFI19" s="79"/>
      <c r="PFJ19" s="79"/>
      <c r="PFK19" s="566"/>
      <c r="PFL19" s="79"/>
      <c r="PFM19" s="79"/>
      <c r="PFN19" s="79"/>
      <c r="PFO19" s="79"/>
      <c r="PFP19" s="79"/>
      <c r="PFQ19" s="79"/>
      <c r="PFR19" s="566"/>
      <c r="PFS19" s="79"/>
      <c r="PFT19" s="79"/>
      <c r="PFU19" s="79"/>
      <c r="PFV19" s="79"/>
      <c r="PFW19" s="567"/>
      <c r="PFX19" s="79"/>
      <c r="PFY19" s="79"/>
      <c r="PFZ19" s="566"/>
      <c r="PGA19" s="79"/>
      <c r="PGB19" s="79"/>
      <c r="PGC19" s="79"/>
      <c r="PGD19" s="79"/>
      <c r="PGE19" s="79"/>
      <c r="PGF19" s="79"/>
      <c r="PGG19" s="566"/>
      <c r="PGH19" s="79"/>
      <c r="PGI19" s="79"/>
      <c r="PGJ19" s="79"/>
      <c r="PGK19" s="79"/>
      <c r="PGL19" s="567"/>
      <c r="PGM19" s="79"/>
      <c r="PGN19" s="79"/>
      <c r="PGO19" s="566"/>
      <c r="PGP19" s="79"/>
      <c r="PGQ19" s="79"/>
      <c r="PGR19" s="79"/>
      <c r="PGS19" s="79"/>
      <c r="PGT19" s="79"/>
      <c r="PGU19" s="79"/>
      <c r="PGV19" s="566"/>
      <c r="PGW19" s="79"/>
      <c r="PGX19" s="79"/>
      <c r="PGY19" s="79"/>
      <c r="PGZ19" s="79"/>
      <c r="PHA19" s="567"/>
      <c r="PHB19" s="79"/>
      <c r="PHC19" s="79"/>
      <c r="PHD19" s="566"/>
      <c r="PHE19" s="79"/>
      <c r="PHF19" s="79"/>
      <c r="PHG19" s="79"/>
      <c r="PHH19" s="79"/>
      <c r="PHI19" s="79"/>
      <c r="PHJ19" s="79"/>
      <c r="PHK19" s="566"/>
      <c r="PHL19" s="79"/>
      <c r="PHM19" s="79"/>
      <c r="PHN19" s="79"/>
      <c r="PHO19" s="79"/>
      <c r="PHP19" s="567"/>
      <c r="PHQ19" s="79"/>
      <c r="PHR19" s="79"/>
      <c r="PHS19" s="566"/>
      <c r="PHT19" s="79"/>
      <c r="PHU19" s="79"/>
      <c r="PHV19" s="79"/>
      <c r="PHW19" s="79"/>
      <c r="PHX19" s="79"/>
      <c r="PHY19" s="79"/>
      <c r="PHZ19" s="566"/>
      <c r="PIA19" s="79"/>
      <c r="PIB19" s="79"/>
      <c r="PIC19" s="79"/>
      <c r="PID19" s="79"/>
      <c r="PIE19" s="567"/>
      <c r="PIF19" s="79"/>
      <c r="PIG19" s="79"/>
      <c r="PIH19" s="566"/>
      <c r="PII19" s="79"/>
      <c r="PIJ19" s="79"/>
      <c r="PIK19" s="79"/>
      <c r="PIL19" s="79"/>
      <c r="PIM19" s="79"/>
      <c r="PIN19" s="79"/>
      <c r="PIO19" s="566"/>
      <c r="PIP19" s="79"/>
      <c r="PIQ19" s="79"/>
      <c r="PIR19" s="79"/>
      <c r="PIS19" s="79"/>
      <c r="PIT19" s="567"/>
      <c r="PIU19" s="79"/>
      <c r="PIV19" s="79"/>
      <c r="PIW19" s="566"/>
      <c r="PIX19" s="79"/>
      <c r="PIY19" s="79"/>
      <c r="PIZ19" s="79"/>
      <c r="PJA19" s="79"/>
      <c r="PJB19" s="79"/>
      <c r="PJC19" s="79"/>
      <c r="PJD19" s="566"/>
      <c r="PJE19" s="79"/>
      <c r="PJF19" s="79"/>
      <c r="PJG19" s="79"/>
      <c r="PJH19" s="79"/>
      <c r="PJI19" s="567"/>
      <c r="PJJ19" s="79"/>
      <c r="PJK19" s="79"/>
      <c r="PJL19" s="566"/>
      <c r="PJM19" s="79"/>
      <c r="PJN19" s="79"/>
      <c r="PJO19" s="79"/>
      <c r="PJP19" s="79"/>
      <c r="PJQ19" s="79"/>
      <c r="PJR19" s="79"/>
      <c r="PJS19" s="566"/>
      <c r="PJT19" s="79"/>
      <c r="PJU19" s="79"/>
      <c r="PJV19" s="79"/>
      <c r="PJW19" s="79"/>
      <c r="PJX19" s="567"/>
      <c r="PJY19" s="79"/>
      <c r="PJZ19" s="79"/>
      <c r="PKA19" s="566"/>
      <c r="PKB19" s="79"/>
      <c r="PKC19" s="79"/>
      <c r="PKD19" s="79"/>
      <c r="PKE19" s="79"/>
      <c r="PKF19" s="79"/>
      <c r="PKG19" s="79"/>
      <c r="PKH19" s="566"/>
      <c r="PKI19" s="79"/>
      <c r="PKJ19" s="79"/>
      <c r="PKK19" s="79"/>
      <c r="PKL19" s="79"/>
      <c r="PKM19" s="567"/>
      <c r="PKN19" s="79"/>
      <c r="PKO19" s="79"/>
      <c r="PKP19" s="566"/>
      <c r="PKQ19" s="79"/>
      <c r="PKR19" s="79"/>
      <c r="PKS19" s="79"/>
      <c r="PKT19" s="79"/>
      <c r="PKU19" s="79"/>
      <c r="PKV19" s="79"/>
      <c r="PKW19" s="566"/>
      <c r="PKX19" s="79"/>
      <c r="PKY19" s="79"/>
      <c r="PKZ19" s="79"/>
      <c r="PLA19" s="79"/>
      <c r="PLB19" s="567"/>
      <c r="PLC19" s="79"/>
      <c r="PLD19" s="79"/>
      <c r="PLE19" s="566"/>
      <c r="PLF19" s="79"/>
      <c r="PLG19" s="79"/>
      <c r="PLH19" s="79"/>
      <c r="PLI19" s="79"/>
      <c r="PLJ19" s="79"/>
      <c r="PLK19" s="79"/>
      <c r="PLL19" s="566"/>
      <c r="PLM19" s="79"/>
      <c r="PLN19" s="79"/>
      <c r="PLO19" s="79"/>
      <c r="PLP19" s="79"/>
      <c r="PLQ19" s="567"/>
      <c r="PLR19" s="79"/>
      <c r="PLS19" s="79"/>
      <c r="PLT19" s="566"/>
      <c r="PLU19" s="79"/>
      <c r="PLV19" s="79"/>
      <c r="PLW19" s="79"/>
      <c r="PLX19" s="79"/>
      <c r="PLY19" s="79"/>
      <c r="PLZ19" s="79"/>
      <c r="PMA19" s="566"/>
      <c r="PMB19" s="79"/>
      <c r="PMC19" s="79"/>
      <c r="PMD19" s="79"/>
      <c r="PME19" s="79"/>
      <c r="PMF19" s="567"/>
      <c r="PMG19" s="79"/>
      <c r="PMH19" s="79"/>
      <c r="PMI19" s="566"/>
      <c r="PMJ19" s="79"/>
      <c r="PMK19" s="79"/>
      <c r="PML19" s="79"/>
      <c r="PMM19" s="79"/>
      <c r="PMN19" s="79"/>
      <c r="PMO19" s="79"/>
      <c r="PMP19" s="566"/>
      <c r="PMQ19" s="79"/>
      <c r="PMR19" s="79"/>
      <c r="PMS19" s="79"/>
      <c r="PMT19" s="79"/>
      <c r="PMU19" s="567"/>
      <c r="PMV19" s="79"/>
      <c r="PMW19" s="79"/>
      <c r="PMX19" s="566"/>
      <c r="PMY19" s="79"/>
      <c r="PMZ19" s="79"/>
      <c r="PNA19" s="79"/>
      <c r="PNB19" s="79"/>
      <c r="PNC19" s="79"/>
      <c r="PND19" s="79"/>
      <c r="PNE19" s="566"/>
      <c r="PNF19" s="79"/>
      <c r="PNG19" s="79"/>
      <c r="PNH19" s="79"/>
      <c r="PNI19" s="79"/>
      <c r="PNJ19" s="567"/>
      <c r="PNK19" s="79"/>
      <c r="PNL19" s="79"/>
      <c r="PNM19" s="566"/>
      <c r="PNN19" s="79"/>
      <c r="PNO19" s="79"/>
      <c r="PNP19" s="79"/>
      <c r="PNQ19" s="79"/>
      <c r="PNR19" s="79"/>
      <c r="PNS19" s="79"/>
      <c r="PNT19" s="566"/>
      <c r="PNU19" s="79"/>
      <c r="PNV19" s="79"/>
      <c r="PNW19" s="79"/>
      <c r="PNX19" s="79"/>
      <c r="PNY19" s="567"/>
      <c r="PNZ19" s="79"/>
      <c r="POA19" s="79"/>
      <c r="POB19" s="566"/>
      <c r="POC19" s="79"/>
      <c r="POD19" s="79"/>
      <c r="POE19" s="79"/>
      <c r="POF19" s="79"/>
      <c r="POG19" s="79"/>
      <c r="POH19" s="79"/>
      <c r="POI19" s="566"/>
      <c r="POJ19" s="79"/>
      <c r="POK19" s="79"/>
      <c r="POL19" s="79"/>
      <c r="POM19" s="79"/>
      <c r="PON19" s="567"/>
      <c r="POO19" s="79"/>
      <c r="POP19" s="79"/>
      <c r="POQ19" s="566"/>
      <c r="POR19" s="79"/>
      <c r="POS19" s="79"/>
      <c r="POT19" s="79"/>
      <c r="POU19" s="79"/>
      <c r="POV19" s="79"/>
      <c r="POW19" s="79"/>
      <c r="POX19" s="566"/>
      <c r="POY19" s="79"/>
      <c r="POZ19" s="79"/>
      <c r="PPA19" s="79"/>
      <c r="PPB19" s="79"/>
      <c r="PPC19" s="567"/>
      <c r="PPD19" s="79"/>
      <c r="PPE19" s="79"/>
      <c r="PPF19" s="566"/>
      <c r="PPG19" s="79"/>
      <c r="PPH19" s="79"/>
      <c r="PPI19" s="79"/>
      <c r="PPJ19" s="79"/>
      <c r="PPK19" s="79"/>
      <c r="PPL19" s="79"/>
      <c r="PPM19" s="566"/>
      <c r="PPN19" s="79"/>
      <c r="PPO19" s="79"/>
      <c r="PPP19" s="79"/>
      <c r="PPQ19" s="79"/>
      <c r="PPR19" s="567"/>
      <c r="PPS19" s="79"/>
      <c r="PPT19" s="79"/>
      <c r="PPU19" s="566"/>
      <c r="PPV19" s="79"/>
      <c r="PPW19" s="79"/>
      <c r="PPX19" s="79"/>
      <c r="PPY19" s="79"/>
      <c r="PPZ19" s="79"/>
      <c r="PQA19" s="79"/>
      <c r="PQB19" s="566"/>
      <c r="PQC19" s="79"/>
      <c r="PQD19" s="79"/>
      <c r="PQE19" s="79"/>
      <c r="PQF19" s="79"/>
      <c r="PQG19" s="567"/>
      <c r="PQH19" s="79"/>
      <c r="PQI19" s="79"/>
      <c r="PQJ19" s="566"/>
      <c r="PQK19" s="79"/>
      <c r="PQL19" s="79"/>
      <c r="PQM19" s="79"/>
      <c r="PQN19" s="79"/>
      <c r="PQO19" s="79"/>
      <c r="PQP19" s="79"/>
      <c r="PQQ19" s="566"/>
      <c r="PQR19" s="79"/>
      <c r="PQS19" s="79"/>
      <c r="PQT19" s="79"/>
      <c r="PQU19" s="79"/>
      <c r="PQV19" s="567"/>
      <c r="PQW19" s="79"/>
      <c r="PQX19" s="79"/>
      <c r="PQY19" s="566"/>
      <c r="PQZ19" s="79"/>
      <c r="PRA19" s="79"/>
      <c r="PRB19" s="79"/>
      <c r="PRC19" s="79"/>
      <c r="PRD19" s="79"/>
      <c r="PRE19" s="79"/>
      <c r="PRF19" s="566"/>
      <c r="PRG19" s="79"/>
      <c r="PRH19" s="79"/>
      <c r="PRI19" s="79"/>
      <c r="PRJ19" s="79"/>
      <c r="PRK19" s="567"/>
      <c r="PRL19" s="79"/>
      <c r="PRM19" s="79"/>
      <c r="PRN19" s="566"/>
      <c r="PRO19" s="79"/>
      <c r="PRP19" s="79"/>
      <c r="PRQ19" s="79"/>
      <c r="PRR19" s="79"/>
      <c r="PRS19" s="79"/>
      <c r="PRT19" s="79"/>
      <c r="PRU19" s="566"/>
      <c r="PRV19" s="79"/>
      <c r="PRW19" s="79"/>
      <c r="PRX19" s="79"/>
      <c r="PRY19" s="79"/>
      <c r="PRZ19" s="567"/>
      <c r="PSA19" s="79"/>
      <c r="PSB19" s="79"/>
      <c r="PSC19" s="566"/>
      <c r="PSD19" s="79"/>
      <c r="PSE19" s="79"/>
      <c r="PSF19" s="79"/>
      <c r="PSG19" s="79"/>
      <c r="PSH19" s="79"/>
      <c r="PSI19" s="79"/>
      <c r="PSJ19" s="566"/>
      <c r="PSK19" s="79"/>
      <c r="PSL19" s="79"/>
      <c r="PSM19" s="79"/>
      <c r="PSN19" s="79"/>
      <c r="PSO19" s="567"/>
      <c r="PSP19" s="79"/>
      <c r="PSQ19" s="79"/>
      <c r="PSR19" s="566"/>
      <c r="PSS19" s="79"/>
      <c r="PST19" s="79"/>
      <c r="PSU19" s="79"/>
      <c r="PSV19" s="79"/>
      <c r="PSW19" s="79"/>
      <c r="PSX19" s="79"/>
      <c r="PSY19" s="566"/>
      <c r="PSZ19" s="79"/>
      <c r="PTA19" s="79"/>
      <c r="PTB19" s="79"/>
      <c r="PTC19" s="79"/>
      <c r="PTD19" s="567"/>
      <c r="PTE19" s="79"/>
      <c r="PTF19" s="79"/>
      <c r="PTG19" s="566"/>
      <c r="PTH19" s="79"/>
      <c r="PTI19" s="79"/>
      <c r="PTJ19" s="79"/>
      <c r="PTK19" s="79"/>
      <c r="PTL19" s="79"/>
      <c r="PTM19" s="79"/>
      <c r="PTN19" s="566"/>
      <c r="PTO19" s="79"/>
      <c r="PTP19" s="79"/>
      <c r="PTQ19" s="79"/>
      <c r="PTR19" s="79"/>
      <c r="PTS19" s="567"/>
      <c r="PTT19" s="79"/>
      <c r="PTU19" s="79"/>
      <c r="PTV19" s="566"/>
      <c r="PTW19" s="79"/>
      <c r="PTX19" s="79"/>
      <c r="PTY19" s="79"/>
      <c r="PTZ19" s="79"/>
      <c r="PUA19" s="79"/>
      <c r="PUB19" s="79"/>
      <c r="PUC19" s="566"/>
      <c r="PUD19" s="79"/>
      <c r="PUE19" s="79"/>
      <c r="PUF19" s="79"/>
      <c r="PUG19" s="79"/>
      <c r="PUH19" s="567"/>
      <c r="PUI19" s="79"/>
      <c r="PUJ19" s="79"/>
      <c r="PUK19" s="566"/>
      <c r="PUL19" s="79"/>
      <c r="PUM19" s="79"/>
      <c r="PUN19" s="79"/>
      <c r="PUO19" s="79"/>
      <c r="PUP19" s="79"/>
      <c r="PUQ19" s="79"/>
      <c r="PUR19" s="566"/>
      <c r="PUS19" s="79"/>
      <c r="PUT19" s="79"/>
      <c r="PUU19" s="79"/>
      <c r="PUV19" s="79"/>
      <c r="PUW19" s="567"/>
      <c r="PUX19" s="79"/>
      <c r="PUY19" s="79"/>
      <c r="PUZ19" s="566"/>
      <c r="PVA19" s="79"/>
      <c r="PVB19" s="79"/>
      <c r="PVC19" s="79"/>
      <c r="PVD19" s="79"/>
      <c r="PVE19" s="79"/>
      <c r="PVF19" s="79"/>
      <c r="PVG19" s="566"/>
      <c r="PVH19" s="79"/>
      <c r="PVI19" s="79"/>
      <c r="PVJ19" s="79"/>
      <c r="PVK19" s="79"/>
      <c r="PVL19" s="567"/>
      <c r="PVM19" s="79"/>
      <c r="PVN19" s="79"/>
      <c r="PVO19" s="566"/>
      <c r="PVP19" s="79"/>
      <c r="PVQ19" s="79"/>
      <c r="PVR19" s="79"/>
      <c r="PVS19" s="79"/>
      <c r="PVT19" s="79"/>
      <c r="PVU19" s="79"/>
      <c r="PVV19" s="566"/>
      <c r="PVW19" s="79"/>
      <c r="PVX19" s="79"/>
      <c r="PVY19" s="79"/>
      <c r="PVZ19" s="79"/>
      <c r="PWA19" s="567"/>
      <c r="PWB19" s="79"/>
      <c r="PWC19" s="79"/>
      <c r="PWD19" s="566"/>
      <c r="PWE19" s="79"/>
      <c r="PWF19" s="79"/>
      <c r="PWG19" s="79"/>
      <c r="PWH19" s="79"/>
      <c r="PWI19" s="79"/>
      <c r="PWJ19" s="79"/>
      <c r="PWK19" s="566"/>
      <c r="PWL19" s="79"/>
      <c r="PWM19" s="79"/>
      <c r="PWN19" s="79"/>
      <c r="PWO19" s="79"/>
      <c r="PWP19" s="567"/>
      <c r="PWQ19" s="79"/>
      <c r="PWR19" s="79"/>
      <c r="PWS19" s="566"/>
      <c r="PWT19" s="79"/>
      <c r="PWU19" s="79"/>
      <c r="PWV19" s="79"/>
      <c r="PWW19" s="79"/>
      <c r="PWX19" s="79"/>
      <c r="PWY19" s="79"/>
      <c r="PWZ19" s="566"/>
      <c r="PXA19" s="79"/>
      <c r="PXB19" s="79"/>
      <c r="PXC19" s="79"/>
      <c r="PXD19" s="79"/>
      <c r="PXE19" s="567"/>
      <c r="PXF19" s="79"/>
      <c r="PXG19" s="79"/>
      <c r="PXH19" s="566"/>
      <c r="PXI19" s="79"/>
      <c r="PXJ19" s="79"/>
      <c r="PXK19" s="79"/>
      <c r="PXL19" s="79"/>
      <c r="PXM19" s="79"/>
      <c r="PXN19" s="79"/>
      <c r="PXO19" s="566"/>
      <c r="PXP19" s="79"/>
      <c r="PXQ19" s="79"/>
      <c r="PXR19" s="79"/>
      <c r="PXS19" s="79"/>
      <c r="PXT19" s="567"/>
      <c r="PXU19" s="79"/>
      <c r="PXV19" s="79"/>
      <c r="PXW19" s="566"/>
      <c r="PXX19" s="79"/>
      <c r="PXY19" s="79"/>
      <c r="PXZ19" s="79"/>
      <c r="PYA19" s="79"/>
      <c r="PYB19" s="79"/>
      <c r="PYC19" s="79"/>
      <c r="PYD19" s="566"/>
      <c r="PYE19" s="79"/>
      <c r="PYF19" s="79"/>
      <c r="PYG19" s="79"/>
      <c r="PYH19" s="79"/>
      <c r="PYI19" s="567"/>
      <c r="PYJ19" s="79"/>
      <c r="PYK19" s="79"/>
      <c r="PYL19" s="566"/>
      <c r="PYM19" s="79"/>
      <c r="PYN19" s="79"/>
      <c r="PYO19" s="79"/>
      <c r="PYP19" s="79"/>
      <c r="PYQ19" s="79"/>
      <c r="PYR19" s="79"/>
      <c r="PYS19" s="566"/>
      <c r="PYT19" s="79"/>
      <c r="PYU19" s="79"/>
      <c r="PYV19" s="79"/>
      <c r="PYW19" s="79"/>
      <c r="PYX19" s="567"/>
      <c r="PYY19" s="79"/>
      <c r="PYZ19" s="79"/>
      <c r="PZA19" s="566"/>
      <c r="PZB19" s="79"/>
      <c r="PZC19" s="79"/>
      <c r="PZD19" s="79"/>
      <c r="PZE19" s="79"/>
      <c r="PZF19" s="79"/>
      <c r="PZG19" s="79"/>
      <c r="PZH19" s="566"/>
      <c r="PZI19" s="79"/>
      <c r="PZJ19" s="79"/>
      <c r="PZK19" s="79"/>
      <c r="PZL19" s="79"/>
      <c r="PZM19" s="567"/>
      <c r="PZN19" s="79"/>
      <c r="PZO19" s="79"/>
      <c r="PZP19" s="566"/>
      <c r="PZQ19" s="79"/>
      <c r="PZR19" s="79"/>
      <c r="PZS19" s="79"/>
      <c r="PZT19" s="79"/>
      <c r="PZU19" s="79"/>
      <c r="PZV19" s="79"/>
      <c r="PZW19" s="566"/>
      <c r="PZX19" s="79"/>
      <c r="PZY19" s="79"/>
      <c r="PZZ19" s="79"/>
      <c r="QAA19" s="79"/>
      <c r="QAB19" s="567"/>
      <c r="QAC19" s="79"/>
      <c r="QAD19" s="79"/>
      <c r="QAE19" s="566"/>
      <c r="QAF19" s="79"/>
      <c r="QAG19" s="79"/>
      <c r="QAH19" s="79"/>
      <c r="QAI19" s="79"/>
      <c r="QAJ19" s="79"/>
      <c r="QAK19" s="79"/>
      <c r="QAL19" s="566"/>
      <c r="QAM19" s="79"/>
      <c r="QAN19" s="79"/>
      <c r="QAO19" s="79"/>
      <c r="QAP19" s="79"/>
      <c r="QAQ19" s="567"/>
      <c r="QAR19" s="79"/>
      <c r="QAS19" s="79"/>
      <c r="QAT19" s="566"/>
      <c r="QAU19" s="79"/>
      <c r="QAV19" s="79"/>
      <c r="QAW19" s="79"/>
      <c r="QAX19" s="79"/>
      <c r="QAY19" s="79"/>
      <c r="QAZ19" s="79"/>
      <c r="QBA19" s="566"/>
      <c r="QBB19" s="79"/>
      <c r="QBC19" s="79"/>
      <c r="QBD19" s="79"/>
      <c r="QBE19" s="79"/>
      <c r="QBF19" s="567"/>
      <c r="QBG19" s="79"/>
      <c r="QBH19" s="79"/>
      <c r="QBI19" s="566"/>
      <c r="QBJ19" s="79"/>
      <c r="QBK19" s="79"/>
      <c r="QBL19" s="79"/>
      <c r="QBM19" s="79"/>
      <c r="QBN19" s="79"/>
      <c r="QBO19" s="79"/>
      <c r="QBP19" s="566"/>
      <c r="QBQ19" s="79"/>
      <c r="QBR19" s="79"/>
      <c r="QBS19" s="79"/>
      <c r="QBT19" s="79"/>
      <c r="QBU19" s="567"/>
      <c r="QBV19" s="79"/>
      <c r="QBW19" s="79"/>
      <c r="QBX19" s="566"/>
      <c r="QBY19" s="79"/>
      <c r="QBZ19" s="79"/>
      <c r="QCA19" s="79"/>
      <c r="QCB19" s="79"/>
      <c r="QCC19" s="79"/>
      <c r="QCD19" s="79"/>
      <c r="QCE19" s="566"/>
      <c r="QCF19" s="79"/>
      <c r="QCG19" s="79"/>
      <c r="QCH19" s="79"/>
      <c r="QCI19" s="79"/>
      <c r="QCJ19" s="567"/>
      <c r="QCK19" s="79"/>
      <c r="QCL19" s="79"/>
      <c r="QCM19" s="566"/>
      <c r="QCN19" s="79"/>
      <c r="QCO19" s="79"/>
      <c r="QCP19" s="79"/>
      <c r="QCQ19" s="79"/>
      <c r="QCR19" s="79"/>
      <c r="QCS19" s="79"/>
      <c r="QCT19" s="566"/>
      <c r="QCU19" s="79"/>
      <c r="QCV19" s="79"/>
      <c r="QCW19" s="79"/>
      <c r="QCX19" s="79"/>
      <c r="QCY19" s="567"/>
      <c r="QCZ19" s="79"/>
      <c r="QDA19" s="79"/>
      <c r="QDB19" s="566"/>
      <c r="QDC19" s="79"/>
      <c r="QDD19" s="79"/>
      <c r="QDE19" s="79"/>
      <c r="QDF19" s="79"/>
      <c r="QDG19" s="79"/>
      <c r="QDH19" s="79"/>
      <c r="QDI19" s="566"/>
      <c r="QDJ19" s="79"/>
      <c r="QDK19" s="79"/>
      <c r="QDL19" s="79"/>
      <c r="QDM19" s="79"/>
      <c r="QDN19" s="567"/>
      <c r="QDO19" s="79"/>
      <c r="QDP19" s="79"/>
      <c r="QDQ19" s="566"/>
      <c r="QDR19" s="79"/>
      <c r="QDS19" s="79"/>
      <c r="QDT19" s="79"/>
      <c r="QDU19" s="79"/>
      <c r="QDV19" s="79"/>
      <c r="QDW19" s="79"/>
      <c r="QDX19" s="566"/>
      <c r="QDY19" s="79"/>
      <c r="QDZ19" s="79"/>
      <c r="QEA19" s="79"/>
      <c r="QEB19" s="79"/>
      <c r="QEC19" s="567"/>
      <c r="QED19" s="79"/>
      <c r="QEE19" s="79"/>
      <c r="QEF19" s="566"/>
      <c r="QEG19" s="79"/>
      <c r="QEH19" s="79"/>
      <c r="QEI19" s="79"/>
      <c r="QEJ19" s="79"/>
      <c r="QEK19" s="79"/>
      <c r="QEL19" s="79"/>
      <c r="QEM19" s="566"/>
      <c r="QEN19" s="79"/>
      <c r="QEO19" s="79"/>
      <c r="QEP19" s="79"/>
      <c r="QEQ19" s="79"/>
      <c r="QER19" s="567"/>
      <c r="QES19" s="79"/>
      <c r="QET19" s="79"/>
      <c r="QEU19" s="566"/>
      <c r="QEV19" s="79"/>
      <c r="QEW19" s="79"/>
      <c r="QEX19" s="79"/>
      <c r="QEY19" s="79"/>
      <c r="QEZ19" s="79"/>
      <c r="QFA19" s="79"/>
      <c r="QFB19" s="566"/>
      <c r="QFC19" s="79"/>
      <c r="QFD19" s="79"/>
      <c r="QFE19" s="79"/>
      <c r="QFF19" s="79"/>
      <c r="QFG19" s="567"/>
      <c r="QFH19" s="79"/>
      <c r="QFI19" s="79"/>
      <c r="QFJ19" s="566"/>
      <c r="QFK19" s="79"/>
      <c r="QFL19" s="79"/>
      <c r="QFM19" s="79"/>
      <c r="QFN19" s="79"/>
      <c r="QFO19" s="79"/>
      <c r="QFP19" s="79"/>
      <c r="QFQ19" s="566"/>
      <c r="QFR19" s="79"/>
      <c r="QFS19" s="79"/>
      <c r="QFT19" s="79"/>
      <c r="QFU19" s="79"/>
      <c r="QFV19" s="567"/>
      <c r="QFW19" s="79"/>
      <c r="QFX19" s="79"/>
      <c r="QFY19" s="566"/>
      <c r="QFZ19" s="79"/>
      <c r="QGA19" s="79"/>
      <c r="QGB19" s="79"/>
      <c r="QGC19" s="79"/>
      <c r="QGD19" s="79"/>
      <c r="QGE19" s="79"/>
      <c r="QGF19" s="566"/>
      <c r="QGG19" s="79"/>
      <c r="QGH19" s="79"/>
      <c r="QGI19" s="79"/>
      <c r="QGJ19" s="79"/>
      <c r="QGK19" s="567"/>
      <c r="QGL19" s="79"/>
      <c r="QGM19" s="79"/>
      <c r="QGN19" s="566"/>
      <c r="QGO19" s="79"/>
      <c r="QGP19" s="79"/>
      <c r="QGQ19" s="79"/>
      <c r="QGR19" s="79"/>
      <c r="QGS19" s="79"/>
      <c r="QGT19" s="79"/>
      <c r="QGU19" s="566"/>
      <c r="QGV19" s="79"/>
      <c r="QGW19" s="79"/>
      <c r="QGX19" s="79"/>
      <c r="QGY19" s="79"/>
      <c r="QGZ19" s="567"/>
      <c r="QHA19" s="79"/>
      <c r="QHB19" s="79"/>
      <c r="QHC19" s="566"/>
      <c r="QHD19" s="79"/>
      <c r="QHE19" s="79"/>
      <c r="QHF19" s="79"/>
      <c r="QHG19" s="79"/>
      <c r="QHH19" s="79"/>
      <c r="QHI19" s="79"/>
      <c r="QHJ19" s="566"/>
      <c r="QHK19" s="79"/>
      <c r="QHL19" s="79"/>
      <c r="QHM19" s="79"/>
      <c r="QHN19" s="79"/>
      <c r="QHO19" s="567"/>
      <c r="QHP19" s="79"/>
      <c r="QHQ19" s="79"/>
      <c r="QHR19" s="566"/>
      <c r="QHS19" s="79"/>
      <c r="QHT19" s="79"/>
      <c r="QHU19" s="79"/>
      <c r="QHV19" s="79"/>
      <c r="QHW19" s="79"/>
      <c r="QHX19" s="79"/>
      <c r="QHY19" s="566"/>
      <c r="QHZ19" s="79"/>
      <c r="QIA19" s="79"/>
      <c r="QIB19" s="79"/>
      <c r="QIC19" s="79"/>
      <c r="QID19" s="567"/>
      <c r="QIE19" s="79"/>
      <c r="QIF19" s="79"/>
      <c r="QIG19" s="566"/>
      <c r="QIH19" s="79"/>
      <c r="QII19" s="79"/>
      <c r="QIJ19" s="79"/>
      <c r="QIK19" s="79"/>
      <c r="QIL19" s="79"/>
      <c r="QIM19" s="79"/>
      <c r="QIN19" s="566"/>
      <c r="QIO19" s="79"/>
      <c r="QIP19" s="79"/>
      <c r="QIQ19" s="79"/>
      <c r="QIR19" s="79"/>
      <c r="QIS19" s="567"/>
      <c r="QIT19" s="79"/>
      <c r="QIU19" s="79"/>
      <c r="QIV19" s="566"/>
      <c r="QIW19" s="79"/>
      <c r="QIX19" s="79"/>
      <c r="QIY19" s="79"/>
      <c r="QIZ19" s="79"/>
      <c r="QJA19" s="79"/>
      <c r="QJB19" s="79"/>
      <c r="QJC19" s="566"/>
      <c r="QJD19" s="79"/>
      <c r="QJE19" s="79"/>
      <c r="QJF19" s="79"/>
      <c r="QJG19" s="79"/>
      <c r="QJH19" s="567"/>
      <c r="QJI19" s="79"/>
      <c r="QJJ19" s="79"/>
      <c r="QJK19" s="566"/>
      <c r="QJL19" s="79"/>
      <c r="QJM19" s="79"/>
      <c r="QJN19" s="79"/>
      <c r="QJO19" s="79"/>
      <c r="QJP19" s="79"/>
      <c r="QJQ19" s="79"/>
      <c r="QJR19" s="566"/>
      <c r="QJS19" s="79"/>
      <c r="QJT19" s="79"/>
      <c r="QJU19" s="79"/>
      <c r="QJV19" s="79"/>
      <c r="QJW19" s="567"/>
      <c r="QJX19" s="79"/>
      <c r="QJY19" s="79"/>
      <c r="QJZ19" s="566"/>
      <c r="QKA19" s="79"/>
      <c r="QKB19" s="79"/>
      <c r="QKC19" s="79"/>
      <c r="QKD19" s="79"/>
      <c r="QKE19" s="79"/>
      <c r="QKF19" s="79"/>
      <c r="QKG19" s="566"/>
      <c r="QKH19" s="79"/>
      <c r="QKI19" s="79"/>
      <c r="QKJ19" s="79"/>
      <c r="QKK19" s="79"/>
      <c r="QKL19" s="567"/>
      <c r="QKM19" s="79"/>
      <c r="QKN19" s="79"/>
      <c r="QKO19" s="566"/>
      <c r="QKP19" s="79"/>
      <c r="QKQ19" s="79"/>
      <c r="QKR19" s="79"/>
      <c r="QKS19" s="79"/>
      <c r="QKT19" s="79"/>
      <c r="QKU19" s="79"/>
      <c r="QKV19" s="566"/>
      <c r="QKW19" s="79"/>
      <c r="QKX19" s="79"/>
      <c r="QKY19" s="79"/>
      <c r="QKZ19" s="79"/>
      <c r="QLA19" s="567"/>
      <c r="QLB19" s="79"/>
      <c r="QLC19" s="79"/>
      <c r="QLD19" s="566"/>
      <c r="QLE19" s="79"/>
      <c r="QLF19" s="79"/>
      <c r="QLG19" s="79"/>
      <c r="QLH19" s="79"/>
      <c r="QLI19" s="79"/>
      <c r="QLJ19" s="79"/>
      <c r="QLK19" s="566"/>
      <c r="QLL19" s="79"/>
      <c r="QLM19" s="79"/>
      <c r="QLN19" s="79"/>
      <c r="QLO19" s="79"/>
      <c r="QLP19" s="567"/>
      <c r="QLQ19" s="79"/>
      <c r="QLR19" s="79"/>
      <c r="QLS19" s="566"/>
      <c r="QLT19" s="79"/>
      <c r="QLU19" s="79"/>
      <c r="QLV19" s="79"/>
      <c r="QLW19" s="79"/>
      <c r="QLX19" s="79"/>
      <c r="QLY19" s="79"/>
      <c r="QLZ19" s="566"/>
      <c r="QMA19" s="79"/>
      <c r="QMB19" s="79"/>
      <c r="QMC19" s="79"/>
      <c r="QMD19" s="79"/>
      <c r="QME19" s="567"/>
      <c r="QMF19" s="79"/>
      <c r="QMG19" s="79"/>
      <c r="QMH19" s="566"/>
      <c r="QMI19" s="79"/>
      <c r="QMJ19" s="79"/>
      <c r="QMK19" s="79"/>
      <c r="QML19" s="79"/>
      <c r="QMM19" s="79"/>
      <c r="QMN19" s="79"/>
      <c r="QMO19" s="566"/>
      <c r="QMP19" s="79"/>
      <c r="QMQ19" s="79"/>
      <c r="QMR19" s="79"/>
      <c r="QMS19" s="79"/>
      <c r="QMT19" s="567"/>
      <c r="QMU19" s="79"/>
      <c r="QMV19" s="79"/>
      <c r="QMW19" s="566"/>
      <c r="QMX19" s="79"/>
      <c r="QMY19" s="79"/>
      <c r="QMZ19" s="79"/>
      <c r="QNA19" s="79"/>
      <c r="QNB19" s="79"/>
      <c r="QNC19" s="79"/>
      <c r="QND19" s="566"/>
      <c r="QNE19" s="79"/>
      <c r="QNF19" s="79"/>
      <c r="QNG19" s="79"/>
      <c r="QNH19" s="79"/>
      <c r="QNI19" s="567"/>
      <c r="QNJ19" s="79"/>
      <c r="QNK19" s="79"/>
      <c r="QNL19" s="566"/>
      <c r="QNM19" s="79"/>
      <c r="QNN19" s="79"/>
      <c r="QNO19" s="79"/>
      <c r="QNP19" s="79"/>
      <c r="QNQ19" s="79"/>
      <c r="QNR19" s="79"/>
      <c r="QNS19" s="566"/>
      <c r="QNT19" s="79"/>
      <c r="QNU19" s="79"/>
      <c r="QNV19" s="79"/>
      <c r="QNW19" s="79"/>
      <c r="QNX19" s="567"/>
      <c r="QNY19" s="79"/>
      <c r="QNZ19" s="79"/>
      <c r="QOA19" s="566"/>
      <c r="QOB19" s="79"/>
      <c r="QOC19" s="79"/>
      <c r="QOD19" s="79"/>
      <c r="QOE19" s="79"/>
      <c r="QOF19" s="79"/>
      <c r="QOG19" s="79"/>
      <c r="QOH19" s="566"/>
      <c r="QOI19" s="79"/>
      <c r="QOJ19" s="79"/>
      <c r="QOK19" s="79"/>
      <c r="QOL19" s="79"/>
      <c r="QOM19" s="567"/>
      <c r="QON19" s="79"/>
      <c r="QOO19" s="79"/>
      <c r="QOP19" s="566"/>
      <c r="QOQ19" s="79"/>
      <c r="QOR19" s="79"/>
      <c r="QOS19" s="79"/>
      <c r="QOT19" s="79"/>
      <c r="QOU19" s="79"/>
      <c r="QOV19" s="79"/>
      <c r="QOW19" s="566"/>
      <c r="QOX19" s="79"/>
      <c r="QOY19" s="79"/>
      <c r="QOZ19" s="79"/>
      <c r="QPA19" s="79"/>
      <c r="QPB19" s="567"/>
      <c r="QPC19" s="79"/>
      <c r="QPD19" s="79"/>
      <c r="QPE19" s="566"/>
      <c r="QPF19" s="79"/>
      <c r="QPG19" s="79"/>
      <c r="QPH19" s="79"/>
      <c r="QPI19" s="79"/>
      <c r="QPJ19" s="79"/>
      <c r="QPK19" s="79"/>
      <c r="QPL19" s="566"/>
      <c r="QPM19" s="79"/>
      <c r="QPN19" s="79"/>
      <c r="QPO19" s="79"/>
      <c r="QPP19" s="79"/>
      <c r="QPQ19" s="567"/>
      <c r="QPR19" s="79"/>
      <c r="QPS19" s="79"/>
      <c r="QPT19" s="566"/>
      <c r="QPU19" s="79"/>
      <c r="QPV19" s="79"/>
      <c r="QPW19" s="79"/>
      <c r="QPX19" s="79"/>
      <c r="QPY19" s="79"/>
      <c r="QPZ19" s="79"/>
      <c r="QQA19" s="566"/>
      <c r="QQB19" s="79"/>
      <c r="QQC19" s="79"/>
      <c r="QQD19" s="79"/>
      <c r="QQE19" s="79"/>
      <c r="QQF19" s="567"/>
      <c r="QQG19" s="79"/>
      <c r="QQH19" s="79"/>
      <c r="QQI19" s="566"/>
      <c r="QQJ19" s="79"/>
      <c r="QQK19" s="79"/>
      <c r="QQL19" s="79"/>
      <c r="QQM19" s="79"/>
      <c r="QQN19" s="79"/>
      <c r="QQO19" s="79"/>
      <c r="QQP19" s="566"/>
      <c r="QQQ19" s="79"/>
      <c r="QQR19" s="79"/>
      <c r="QQS19" s="79"/>
      <c r="QQT19" s="79"/>
      <c r="QQU19" s="567"/>
      <c r="QQV19" s="79"/>
      <c r="QQW19" s="79"/>
      <c r="QQX19" s="566"/>
      <c r="QQY19" s="79"/>
      <c r="QQZ19" s="79"/>
      <c r="QRA19" s="79"/>
      <c r="QRB19" s="79"/>
      <c r="QRC19" s="79"/>
      <c r="QRD19" s="79"/>
      <c r="QRE19" s="566"/>
      <c r="QRF19" s="79"/>
      <c r="QRG19" s="79"/>
      <c r="QRH19" s="79"/>
      <c r="QRI19" s="79"/>
      <c r="QRJ19" s="567"/>
      <c r="QRK19" s="79"/>
      <c r="QRL19" s="79"/>
      <c r="QRM19" s="566"/>
      <c r="QRN19" s="79"/>
      <c r="QRO19" s="79"/>
      <c r="QRP19" s="79"/>
      <c r="QRQ19" s="79"/>
      <c r="QRR19" s="79"/>
      <c r="QRS19" s="79"/>
      <c r="QRT19" s="566"/>
      <c r="QRU19" s="79"/>
      <c r="QRV19" s="79"/>
      <c r="QRW19" s="79"/>
      <c r="QRX19" s="79"/>
      <c r="QRY19" s="567"/>
      <c r="QRZ19" s="79"/>
      <c r="QSA19" s="79"/>
      <c r="QSB19" s="566"/>
      <c r="QSC19" s="79"/>
      <c r="QSD19" s="79"/>
      <c r="QSE19" s="79"/>
      <c r="QSF19" s="79"/>
      <c r="QSG19" s="79"/>
      <c r="QSH19" s="79"/>
      <c r="QSI19" s="566"/>
      <c r="QSJ19" s="79"/>
      <c r="QSK19" s="79"/>
      <c r="QSL19" s="79"/>
      <c r="QSM19" s="79"/>
      <c r="QSN19" s="567"/>
      <c r="QSO19" s="79"/>
      <c r="QSP19" s="79"/>
      <c r="QSQ19" s="566"/>
      <c r="QSR19" s="79"/>
      <c r="QSS19" s="79"/>
      <c r="QST19" s="79"/>
      <c r="QSU19" s="79"/>
      <c r="QSV19" s="79"/>
      <c r="QSW19" s="79"/>
      <c r="QSX19" s="566"/>
      <c r="QSY19" s="79"/>
      <c r="QSZ19" s="79"/>
      <c r="QTA19" s="79"/>
      <c r="QTB19" s="79"/>
      <c r="QTC19" s="567"/>
      <c r="QTD19" s="79"/>
      <c r="QTE19" s="79"/>
      <c r="QTF19" s="566"/>
      <c r="QTG19" s="79"/>
      <c r="QTH19" s="79"/>
      <c r="QTI19" s="79"/>
      <c r="QTJ19" s="79"/>
      <c r="QTK19" s="79"/>
      <c r="QTL19" s="79"/>
      <c r="QTM19" s="566"/>
      <c r="QTN19" s="79"/>
      <c r="QTO19" s="79"/>
      <c r="QTP19" s="79"/>
      <c r="QTQ19" s="79"/>
      <c r="QTR19" s="567"/>
      <c r="QTS19" s="79"/>
      <c r="QTT19" s="79"/>
      <c r="QTU19" s="566"/>
      <c r="QTV19" s="79"/>
      <c r="QTW19" s="79"/>
      <c r="QTX19" s="79"/>
      <c r="QTY19" s="79"/>
      <c r="QTZ19" s="79"/>
      <c r="QUA19" s="79"/>
      <c r="QUB19" s="566"/>
      <c r="QUC19" s="79"/>
      <c r="QUD19" s="79"/>
      <c r="QUE19" s="79"/>
      <c r="QUF19" s="79"/>
      <c r="QUG19" s="567"/>
      <c r="QUH19" s="79"/>
      <c r="QUI19" s="79"/>
      <c r="QUJ19" s="566"/>
      <c r="QUK19" s="79"/>
      <c r="QUL19" s="79"/>
      <c r="QUM19" s="79"/>
      <c r="QUN19" s="79"/>
      <c r="QUO19" s="79"/>
      <c r="QUP19" s="79"/>
      <c r="QUQ19" s="566"/>
      <c r="QUR19" s="79"/>
      <c r="QUS19" s="79"/>
      <c r="QUT19" s="79"/>
      <c r="QUU19" s="79"/>
      <c r="QUV19" s="567"/>
      <c r="QUW19" s="79"/>
      <c r="QUX19" s="79"/>
      <c r="QUY19" s="566"/>
      <c r="QUZ19" s="79"/>
      <c r="QVA19" s="79"/>
      <c r="QVB19" s="79"/>
      <c r="QVC19" s="79"/>
      <c r="QVD19" s="79"/>
      <c r="QVE19" s="79"/>
      <c r="QVF19" s="566"/>
      <c r="QVG19" s="79"/>
      <c r="QVH19" s="79"/>
      <c r="QVI19" s="79"/>
      <c r="QVJ19" s="79"/>
      <c r="QVK19" s="567"/>
      <c r="QVL19" s="79"/>
      <c r="QVM19" s="79"/>
      <c r="QVN19" s="566"/>
      <c r="QVO19" s="79"/>
      <c r="QVP19" s="79"/>
      <c r="QVQ19" s="79"/>
      <c r="QVR19" s="79"/>
      <c r="QVS19" s="79"/>
      <c r="QVT19" s="79"/>
      <c r="QVU19" s="566"/>
      <c r="QVV19" s="79"/>
      <c r="QVW19" s="79"/>
      <c r="QVX19" s="79"/>
      <c r="QVY19" s="79"/>
      <c r="QVZ19" s="567"/>
      <c r="QWA19" s="79"/>
      <c r="QWB19" s="79"/>
      <c r="QWC19" s="566"/>
      <c r="QWD19" s="79"/>
      <c r="QWE19" s="79"/>
      <c r="QWF19" s="79"/>
      <c r="QWG19" s="79"/>
      <c r="QWH19" s="79"/>
      <c r="QWI19" s="79"/>
      <c r="QWJ19" s="566"/>
      <c r="QWK19" s="79"/>
      <c r="QWL19" s="79"/>
      <c r="QWM19" s="79"/>
      <c r="QWN19" s="79"/>
      <c r="QWO19" s="567"/>
      <c r="QWP19" s="79"/>
      <c r="QWQ19" s="79"/>
      <c r="QWR19" s="566"/>
      <c r="QWS19" s="79"/>
      <c r="QWT19" s="79"/>
      <c r="QWU19" s="79"/>
      <c r="QWV19" s="79"/>
      <c r="QWW19" s="79"/>
      <c r="QWX19" s="79"/>
      <c r="QWY19" s="566"/>
      <c r="QWZ19" s="79"/>
      <c r="QXA19" s="79"/>
      <c r="QXB19" s="79"/>
      <c r="QXC19" s="79"/>
      <c r="QXD19" s="567"/>
      <c r="QXE19" s="79"/>
      <c r="QXF19" s="79"/>
      <c r="QXG19" s="566"/>
      <c r="QXH19" s="79"/>
      <c r="QXI19" s="79"/>
      <c r="QXJ19" s="79"/>
      <c r="QXK19" s="79"/>
      <c r="QXL19" s="79"/>
      <c r="QXM19" s="79"/>
      <c r="QXN19" s="566"/>
      <c r="QXO19" s="79"/>
      <c r="QXP19" s="79"/>
      <c r="QXQ19" s="79"/>
      <c r="QXR19" s="79"/>
      <c r="QXS19" s="567"/>
      <c r="QXT19" s="79"/>
      <c r="QXU19" s="79"/>
      <c r="QXV19" s="566"/>
      <c r="QXW19" s="79"/>
      <c r="QXX19" s="79"/>
      <c r="QXY19" s="79"/>
      <c r="QXZ19" s="79"/>
      <c r="QYA19" s="79"/>
      <c r="QYB19" s="79"/>
      <c r="QYC19" s="566"/>
      <c r="QYD19" s="79"/>
      <c r="QYE19" s="79"/>
      <c r="QYF19" s="79"/>
      <c r="QYG19" s="79"/>
      <c r="QYH19" s="567"/>
      <c r="QYI19" s="79"/>
      <c r="QYJ19" s="79"/>
      <c r="QYK19" s="566"/>
      <c r="QYL19" s="79"/>
      <c r="QYM19" s="79"/>
      <c r="QYN19" s="79"/>
      <c r="QYO19" s="79"/>
      <c r="QYP19" s="79"/>
      <c r="QYQ19" s="79"/>
      <c r="QYR19" s="566"/>
      <c r="QYS19" s="79"/>
      <c r="QYT19" s="79"/>
      <c r="QYU19" s="79"/>
      <c r="QYV19" s="79"/>
      <c r="QYW19" s="567"/>
      <c r="QYX19" s="79"/>
      <c r="QYY19" s="79"/>
      <c r="QYZ19" s="566"/>
      <c r="QZA19" s="79"/>
      <c r="QZB19" s="79"/>
      <c r="QZC19" s="79"/>
      <c r="QZD19" s="79"/>
      <c r="QZE19" s="79"/>
      <c r="QZF19" s="79"/>
      <c r="QZG19" s="566"/>
      <c r="QZH19" s="79"/>
      <c r="QZI19" s="79"/>
      <c r="QZJ19" s="79"/>
      <c r="QZK19" s="79"/>
      <c r="QZL19" s="567"/>
      <c r="QZM19" s="79"/>
      <c r="QZN19" s="79"/>
      <c r="QZO19" s="566"/>
      <c r="QZP19" s="79"/>
      <c r="QZQ19" s="79"/>
      <c r="QZR19" s="79"/>
      <c r="QZS19" s="79"/>
      <c r="QZT19" s="79"/>
      <c r="QZU19" s="79"/>
      <c r="QZV19" s="566"/>
      <c r="QZW19" s="79"/>
      <c r="QZX19" s="79"/>
      <c r="QZY19" s="79"/>
      <c r="QZZ19" s="79"/>
      <c r="RAA19" s="567"/>
      <c r="RAB19" s="79"/>
      <c r="RAC19" s="79"/>
      <c r="RAD19" s="566"/>
      <c r="RAE19" s="79"/>
      <c r="RAF19" s="79"/>
      <c r="RAG19" s="79"/>
      <c r="RAH19" s="79"/>
      <c r="RAI19" s="79"/>
      <c r="RAJ19" s="79"/>
      <c r="RAK19" s="566"/>
      <c r="RAL19" s="79"/>
      <c r="RAM19" s="79"/>
      <c r="RAN19" s="79"/>
      <c r="RAO19" s="79"/>
      <c r="RAP19" s="567"/>
      <c r="RAQ19" s="79"/>
      <c r="RAR19" s="79"/>
      <c r="RAS19" s="566"/>
      <c r="RAT19" s="79"/>
      <c r="RAU19" s="79"/>
      <c r="RAV19" s="79"/>
      <c r="RAW19" s="79"/>
      <c r="RAX19" s="79"/>
      <c r="RAY19" s="79"/>
      <c r="RAZ19" s="566"/>
      <c r="RBA19" s="79"/>
      <c r="RBB19" s="79"/>
      <c r="RBC19" s="79"/>
      <c r="RBD19" s="79"/>
      <c r="RBE19" s="567"/>
      <c r="RBF19" s="79"/>
      <c r="RBG19" s="79"/>
      <c r="RBH19" s="566"/>
      <c r="RBI19" s="79"/>
      <c r="RBJ19" s="79"/>
      <c r="RBK19" s="79"/>
      <c r="RBL19" s="79"/>
      <c r="RBM19" s="79"/>
      <c r="RBN19" s="79"/>
      <c r="RBO19" s="566"/>
      <c r="RBP19" s="79"/>
      <c r="RBQ19" s="79"/>
      <c r="RBR19" s="79"/>
      <c r="RBS19" s="79"/>
      <c r="RBT19" s="567"/>
      <c r="RBU19" s="79"/>
      <c r="RBV19" s="79"/>
      <c r="RBW19" s="566"/>
      <c r="RBX19" s="79"/>
      <c r="RBY19" s="79"/>
      <c r="RBZ19" s="79"/>
      <c r="RCA19" s="79"/>
      <c r="RCB19" s="79"/>
      <c r="RCC19" s="79"/>
      <c r="RCD19" s="566"/>
      <c r="RCE19" s="79"/>
      <c r="RCF19" s="79"/>
      <c r="RCG19" s="79"/>
      <c r="RCH19" s="79"/>
      <c r="RCI19" s="567"/>
      <c r="RCJ19" s="79"/>
      <c r="RCK19" s="79"/>
      <c r="RCL19" s="566"/>
      <c r="RCM19" s="79"/>
      <c r="RCN19" s="79"/>
      <c r="RCO19" s="79"/>
      <c r="RCP19" s="79"/>
      <c r="RCQ19" s="79"/>
      <c r="RCR19" s="79"/>
      <c r="RCS19" s="566"/>
      <c r="RCT19" s="79"/>
      <c r="RCU19" s="79"/>
      <c r="RCV19" s="79"/>
      <c r="RCW19" s="79"/>
      <c r="RCX19" s="567"/>
      <c r="RCY19" s="79"/>
      <c r="RCZ19" s="79"/>
      <c r="RDA19" s="566"/>
      <c r="RDB19" s="79"/>
      <c r="RDC19" s="79"/>
      <c r="RDD19" s="79"/>
      <c r="RDE19" s="79"/>
      <c r="RDF19" s="79"/>
      <c r="RDG19" s="79"/>
      <c r="RDH19" s="566"/>
      <c r="RDI19" s="79"/>
      <c r="RDJ19" s="79"/>
      <c r="RDK19" s="79"/>
      <c r="RDL19" s="79"/>
      <c r="RDM19" s="567"/>
      <c r="RDN19" s="79"/>
      <c r="RDO19" s="79"/>
      <c r="RDP19" s="566"/>
      <c r="RDQ19" s="79"/>
      <c r="RDR19" s="79"/>
      <c r="RDS19" s="79"/>
      <c r="RDT19" s="79"/>
      <c r="RDU19" s="79"/>
      <c r="RDV19" s="79"/>
      <c r="RDW19" s="566"/>
      <c r="RDX19" s="79"/>
      <c r="RDY19" s="79"/>
      <c r="RDZ19" s="79"/>
      <c r="REA19" s="79"/>
      <c r="REB19" s="567"/>
      <c r="REC19" s="79"/>
      <c r="RED19" s="79"/>
      <c r="REE19" s="566"/>
      <c r="REF19" s="79"/>
      <c r="REG19" s="79"/>
      <c r="REH19" s="79"/>
      <c r="REI19" s="79"/>
      <c r="REJ19" s="79"/>
      <c r="REK19" s="79"/>
      <c r="REL19" s="566"/>
      <c r="REM19" s="79"/>
      <c r="REN19" s="79"/>
      <c r="REO19" s="79"/>
      <c r="REP19" s="79"/>
      <c r="REQ19" s="567"/>
      <c r="RER19" s="79"/>
      <c r="RES19" s="79"/>
      <c r="RET19" s="566"/>
      <c r="REU19" s="79"/>
      <c r="REV19" s="79"/>
      <c r="REW19" s="79"/>
      <c r="REX19" s="79"/>
      <c r="REY19" s="79"/>
      <c r="REZ19" s="79"/>
      <c r="RFA19" s="566"/>
      <c r="RFB19" s="79"/>
      <c r="RFC19" s="79"/>
      <c r="RFD19" s="79"/>
      <c r="RFE19" s="79"/>
      <c r="RFF19" s="567"/>
      <c r="RFG19" s="79"/>
      <c r="RFH19" s="79"/>
      <c r="RFI19" s="566"/>
      <c r="RFJ19" s="79"/>
      <c r="RFK19" s="79"/>
      <c r="RFL19" s="79"/>
      <c r="RFM19" s="79"/>
      <c r="RFN19" s="79"/>
      <c r="RFO19" s="79"/>
      <c r="RFP19" s="566"/>
      <c r="RFQ19" s="79"/>
      <c r="RFR19" s="79"/>
      <c r="RFS19" s="79"/>
      <c r="RFT19" s="79"/>
      <c r="RFU19" s="567"/>
      <c r="RFV19" s="79"/>
      <c r="RFW19" s="79"/>
      <c r="RFX19" s="566"/>
      <c r="RFY19" s="79"/>
      <c r="RFZ19" s="79"/>
      <c r="RGA19" s="79"/>
      <c r="RGB19" s="79"/>
      <c r="RGC19" s="79"/>
      <c r="RGD19" s="79"/>
      <c r="RGE19" s="566"/>
      <c r="RGF19" s="79"/>
      <c r="RGG19" s="79"/>
      <c r="RGH19" s="79"/>
      <c r="RGI19" s="79"/>
      <c r="RGJ19" s="567"/>
      <c r="RGK19" s="79"/>
      <c r="RGL19" s="79"/>
      <c r="RGM19" s="566"/>
      <c r="RGN19" s="79"/>
      <c r="RGO19" s="79"/>
      <c r="RGP19" s="79"/>
      <c r="RGQ19" s="79"/>
      <c r="RGR19" s="79"/>
      <c r="RGS19" s="79"/>
      <c r="RGT19" s="566"/>
      <c r="RGU19" s="79"/>
      <c r="RGV19" s="79"/>
      <c r="RGW19" s="79"/>
      <c r="RGX19" s="79"/>
      <c r="RGY19" s="567"/>
      <c r="RGZ19" s="79"/>
      <c r="RHA19" s="79"/>
      <c r="RHB19" s="566"/>
      <c r="RHC19" s="79"/>
      <c r="RHD19" s="79"/>
      <c r="RHE19" s="79"/>
      <c r="RHF19" s="79"/>
      <c r="RHG19" s="79"/>
      <c r="RHH19" s="79"/>
      <c r="RHI19" s="566"/>
      <c r="RHJ19" s="79"/>
      <c r="RHK19" s="79"/>
      <c r="RHL19" s="79"/>
      <c r="RHM19" s="79"/>
      <c r="RHN19" s="567"/>
      <c r="RHO19" s="79"/>
      <c r="RHP19" s="79"/>
      <c r="RHQ19" s="566"/>
      <c r="RHR19" s="79"/>
      <c r="RHS19" s="79"/>
      <c r="RHT19" s="79"/>
      <c r="RHU19" s="79"/>
      <c r="RHV19" s="79"/>
      <c r="RHW19" s="79"/>
      <c r="RHX19" s="566"/>
      <c r="RHY19" s="79"/>
      <c r="RHZ19" s="79"/>
      <c r="RIA19" s="79"/>
      <c r="RIB19" s="79"/>
      <c r="RIC19" s="567"/>
      <c r="RID19" s="79"/>
      <c r="RIE19" s="79"/>
      <c r="RIF19" s="566"/>
      <c r="RIG19" s="79"/>
      <c r="RIH19" s="79"/>
      <c r="RII19" s="79"/>
      <c r="RIJ19" s="79"/>
      <c r="RIK19" s="79"/>
      <c r="RIL19" s="79"/>
      <c r="RIM19" s="566"/>
      <c r="RIN19" s="79"/>
      <c r="RIO19" s="79"/>
      <c r="RIP19" s="79"/>
      <c r="RIQ19" s="79"/>
      <c r="RIR19" s="567"/>
      <c r="RIS19" s="79"/>
      <c r="RIT19" s="79"/>
      <c r="RIU19" s="566"/>
      <c r="RIV19" s="79"/>
      <c r="RIW19" s="79"/>
      <c r="RIX19" s="79"/>
      <c r="RIY19" s="79"/>
      <c r="RIZ19" s="79"/>
      <c r="RJA19" s="79"/>
      <c r="RJB19" s="566"/>
      <c r="RJC19" s="79"/>
      <c r="RJD19" s="79"/>
      <c r="RJE19" s="79"/>
      <c r="RJF19" s="79"/>
      <c r="RJG19" s="567"/>
      <c r="RJH19" s="79"/>
      <c r="RJI19" s="79"/>
      <c r="RJJ19" s="566"/>
      <c r="RJK19" s="79"/>
      <c r="RJL19" s="79"/>
      <c r="RJM19" s="79"/>
      <c r="RJN19" s="79"/>
      <c r="RJO19" s="79"/>
      <c r="RJP19" s="79"/>
      <c r="RJQ19" s="566"/>
      <c r="RJR19" s="79"/>
      <c r="RJS19" s="79"/>
      <c r="RJT19" s="79"/>
      <c r="RJU19" s="79"/>
      <c r="RJV19" s="567"/>
      <c r="RJW19" s="79"/>
      <c r="RJX19" s="79"/>
      <c r="RJY19" s="566"/>
      <c r="RJZ19" s="79"/>
      <c r="RKA19" s="79"/>
      <c r="RKB19" s="79"/>
      <c r="RKC19" s="79"/>
      <c r="RKD19" s="79"/>
      <c r="RKE19" s="79"/>
      <c r="RKF19" s="566"/>
      <c r="RKG19" s="79"/>
      <c r="RKH19" s="79"/>
      <c r="RKI19" s="79"/>
      <c r="RKJ19" s="79"/>
      <c r="RKK19" s="567"/>
      <c r="RKL19" s="79"/>
      <c r="RKM19" s="79"/>
      <c r="RKN19" s="566"/>
      <c r="RKO19" s="79"/>
      <c r="RKP19" s="79"/>
      <c r="RKQ19" s="79"/>
      <c r="RKR19" s="79"/>
      <c r="RKS19" s="79"/>
      <c r="RKT19" s="79"/>
      <c r="RKU19" s="566"/>
      <c r="RKV19" s="79"/>
      <c r="RKW19" s="79"/>
      <c r="RKX19" s="79"/>
      <c r="RKY19" s="79"/>
      <c r="RKZ19" s="567"/>
      <c r="RLA19" s="79"/>
      <c r="RLB19" s="79"/>
      <c r="RLC19" s="566"/>
      <c r="RLD19" s="79"/>
      <c r="RLE19" s="79"/>
      <c r="RLF19" s="79"/>
      <c r="RLG19" s="79"/>
      <c r="RLH19" s="79"/>
      <c r="RLI19" s="79"/>
      <c r="RLJ19" s="566"/>
      <c r="RLK19" s="79"/>
      <c r="RLL19" s="79"/>
      <c r="RLM19" s="79"/>
      <c r="RLN19" s="79"/>
      <c r="RLO19" s="567"/>
      <c r="RLP19" s="79"/>
      <c r="RLQ19" s="79"/>
      <c r="RLR19" s="566"/>
      <c r="RLS19" s="79"/>
      <c r="RLT19" s="79"/>
      <c r="RLU19" s="79"/>
      <c r="RLV19" s="79"/>
      <c r="RLW19" s="79"/>
      <c r="RLX19" s="79"/>
      <c r="RLY19" s="566"/>
      <c r="RLZ19" s="79"/>
      <c r="RMA19" s="79"/>
      <c r="RMB19" s="79"/>
      <c r="RMC19" s="79"/>
      <c r="RMD19" s="567"/>
      <c r="RME19" s="79"/>
      <c r="RMF19" s="79"/>
      <c r="RMG19" s="566"/>
      <c r="RMH19" s="79"/>
      <c r="RMI19" s="79"/>
      <c r="RMJ19" s="79"/>
      <c r="RMK19" s="79"/>
      <c r="RML19" s="79"/>
      <c r="RMM19" s="79"/>
      <c r="RMN19" s="566"/>
      <c r="RMO19" s="79"/>
      <c r="RMP19" s="79"/>
      <c r="RMQ19" s="79"/>
      <c r="RMR19" s="79"/>
      <c r="RMS19" s="567"/>
      <c r="RMT19" s="79"/>
      <c r="RMU19" s="79"/>
      <c r="RMV19" s="566"/>
      <c r="RMW19" s="79"/>
      <c r="RMX19" s="79"/>
      <c r="RMY19" s="79"/>
      <c r="RMZ19" s="79"/>
      <c r="RNA19" s="79"/>
      <c r="RNB19" s="79"/>
      <c r="RNC19" s="566"/>
      <c r="RND19" s="79"/>
      <c r="RNE19" s="79"/>
      <c r="RNF19" s="79"/>
      <c r="RNG19" s="79"/>
      <c r="RNH19" s="567"/>
      <c r="RNI19" s="79"/>
      <c r="RNJ19" s="79"/>
      <c r="RNK19" s="566"/>
      <c r="RNL19" s="79"/>
      <c r="RNM19" s="79"/>
      <c r="RNN19" s="79"/>
      <c r="RNO19" s="79"/>
      <c r="RNP19" s="79"/>
      <c r="RNQ19" s="79"/>
      <c r="RNR19" s="566"/>
      <c r="RNS19" s="79"/>
      <c r="RNT19" s="79"/>
      <c r="RNU19" s="79"/>
      <c r="RNV19" s="79"/>
      <c r="RNW19" s="567"/>
      <c r="RNX19" s="79"/>
      <c r="RNY19" s="79"/>
      <c r="RNZ19" s="566"/>
      <c r="ROA19" s="79"/>
      <c r="ROB19" s="79"/>
      <c r="ROC19" s="79"/>
      <c r="ROD19" s="79"/>
      <c r="ROE19" s="79"/>
      <c r="ROF19" s="79"/>
      <c r="ROG19" s="566"/>
      <c r="ROH19" s="79"/>
      <c r="ROI19" s="79"/>
      <c r="ROJ19" s="79"/>
      <c r="ROK19" s="79"/>
      <c r="ROL19" s="567"/>
      <c r="ROM19" s="79"/>
      <c r="RON19" s="79"/>
      <c r="ROO19" s="566"/>
      <c r="ROP19" s="79"/>
      <c r="ROQ19" s="79"/>
      <c r="ROR19" s="79"/>
      <c r="ROS19" s="79"/>
      <c r="ROT19" s="79"/>
      <c r="ROU19" s="79"/>
      <c r="ROV19" s="566"/>
      <c r="ROW19" s="79"/>
      <c r="ROX19" s="79"/>
      <c r="ROY19" s="79"/>
      <c r="ROZ19" s="79"/>
      <c r="RPA19" s="567"/>
      <c r="RPB19" s="79"/>
      <c r="RPC19" s="79"/>
      <c r="RPD19" s="566"/>
      <c r="RPE19" s="79"/>
      <c r="RPF19" s="79"/>
      <c r="RPG19" s="79"/>
      <c r="RPH19" s="79"/>
      <c r="RPI19" s="79"/>
      <c r="RPJ19" s="79"/>
      <c r="RPK19" s="566"/>
      <c r="RPL19" s="79"/>
      <c r="RPM19" s="79"/>
      <c r="RPN19" s="79"/>
      <c r="RPO19" s="79"/>
      <c r="RPP19" s="567"/>
      <c r="RPQ19" s="79"/>
      <c r="RPR19" s="79"/>
      <c r="RPS19" s="566"/>
      <c r="RPT19" s="79"/>
      <c r="RPU19" s="79"/>
      <c r="RPV19" s="79"/>
      <c r="RPW19" s="79"/>
      <c r="RPX19" s="79"/>
      <c r="RPY19" s="79"/>
      <c r="RPZ19" s="566"/>
      <c r="RQA19" s="79"/>
      <c r="RQB19" s="79"/>
      <c r="RQC19" s="79"/>
      <c r="RQD19" s="79"/>
      <c r="RQE19" s="567"/>
      <c r="RQF19" s="79"/>
      <c r="RQG19" s="79"/>
      <c r="RQH19" s="566"/>
      <c r="RQI19" s="79"/>
      <c r="RQJ19" s="79"/>
      <c r="RQK19" s="79"/>
      <c r="RQL19" s="79"/>
      <c r="RQM19" s="79"/>
      <c r="RQN19" s="79"/>
      <c r="RQO19" s="566"/>
      <c r="RQP19" s="79"/>
      <c r="RQQ19" s="79"/>
      <c r="RQR19" s="79"/>
      <c r="RQS19" s="79"/>
      <c r="RQT19" s="567"/>
      <c r="RQU19" s="79"/>
      <c r="RQV19" s="79"/>
      <c r="RQW19" s="566"/>
      <c r="RQX19" s="79"/>
      <c r="RQY19" s="79"/>
      <c r="RQZ19" s="79"/>
      <c r="RRA19" s="79"/>
      <c r="RRB19" s="79"/>
      <c r="RRC19" s="79"/>
      <c r="RRD19" s="566"/>
      <c r="RRE19" s="79"/>
      <c r="RRF19" s="79"/>
      <c r="RRG19" s="79"/>
      <c r="RRH19" s="79"/>
      <c r="RRI19" s="567"/>
      <c r="RRJ19" s="79"/>
      <c r="RRK19" s="79"/>
      <c r="RRL19" s="566"/>
      <c r="RRM19" s="79"/>
      <c r="RRN19" s="79"/>
      <c r="RRO19" s="79"/>
      <c r="RRP19" s="79"/>
      <c r="RRQ19" s="79"/>
      <c r="RRR19" s="79"/>
      <c r="RRS19" s="566"/>
      <c r="RRT19" s="79"/>
      <c r="RRU19" s="79"/>
      <c r="RRV19" s="79"/>
      <c r="RRW19" s="79"/>
      <c r="RRX19" s="567"/>
      <c r="RRY19" s="79"/>
      <c r="RRZ19" s="79"/>
      <c r="RSA19" s="566"/>
      <c r="RSB19" s="79"/>
      <c r="RSC19" s="79"/>
      <c r="RSD19" s="79"/>
      <c r="RSE19" s="79"/>
      <c r="RSF19" s="79"/>
      <c r="RSG19" s="79"/>
      <c r="RSH19" s="566"/>
      <c r="RSI19" s="79"/>
      <c r="RSJ19" s="79"/>
      <c r="RSK19" s="79"/>
      <c r="RSL19" s="79"/>
      <c r="RSM19" s="567"/>
      <c r="RSN19" s="79"/>
      <c r="RSO19" s="79"/>
      <c r="RSP19" s="566"/>
      <c r="RSQ19" s="79"/>
      <c r="RSR19" s="79"/>
      <c r="RSS19" s="79"/>
      <c r="RST19" s="79"/>
      <c r="RSU19" s="79"/>
      <c r="RSV19" s="79"/>
      <c r="RSW19" s="566"/>
      <c r="RSX19" s="79"/>
      <c r="RSY19" s="79"/>
      <c r="RSZ19" s="79"/>
      <c r="RTA19" s="79"/>
      <c r="RTB19" s="567"/>
      <c r="RTC19" s="79"/>
      <c r="RTD19" s="79"/>
      <c r="RTE19" s="566"/>
      <c r="RTF19" s="79"/>
      <c r="RTG19" s="79"/>
      <c r="RTH19" s="79"/>
      <c r="RTI19" s="79"/>
      <c r="RTJ19" s="79"/>
      <c r="RTK19" s="79"/>
      <c r="RTL19" s="566"/>
      <c r="RTM19" s="79"/>
      <c r="RTN19" s="79"/>
      <c r="RTO19" s="79"/>
      <c r="RTP19" s="79"/>
      <c r="RTQ19" s="567"/>
      <c r="RTR19" s="79"/>
      <c r="RTS19" s="79"/>
      <c r="RTT19" s="566"/>
      <c r="RTU19" s="79"/>
      <c r="RTV19" s="79"/>
      <c r="RTW19" s="79"/>
      <c r="RTX19" s="79"/>
      <c r="RTY19" s="79"/>
      <c r="RTZ19" s="79"/>
      <c r="RUA19" s="566"/>
      <c r="RUB19" s="79"/>
      <c r="RUC19" s="79"/>
      <c r="RUD19" s="79"/>
      <c r="RUE19" s="79"/>
      <c r="RUF19" s="567"/>
      <c r="RUG19" s="79"/>
      <c r="RUH19" s="79"/>
      <c r="RUI19" s="566"/>
      <c r="RUJ19" s="79"/>
      <c r="RUK19" s="79"/>
      <c r="RUL19" s="79"/>
      <c r="RUM19" s="79"/>
      <c r="RUN19" s="79"/>
      <c r="RUO19" s="79"/>
      <c r="RUP19" s="566"/>
      <c r="RUQ19" s="79"/>
      <c r="RUR19" s="79"/>
      <c r="RUS19" s="79"/>
      <c r="RUT19" s="79"/>
      <c r="RUU19" s="567"/>
      <c r="RUV19" s="79"/>
      <c r="RUW19" s="79"/>
      <c r="RUX19" s="566"/>
      <c r="RUY19" s="79"/>
      <c r="RUZ19" s="79"/>
      <c r="RVA19" s="79"/>
      <c r="RVB19" s="79"/>
      <c r="RVC19" s="79"/>
      <c r="RVD19" s="79"/>
      <c r="RVE19" s="566"/>
      <c r="RVF19" s="79"/>
      <c r="RVG19" s="79"/>
      <c r="RVH19" s="79"/>
      <c r="RVI19" s="79"/>
      <c r="RVJ19" s="567"/>
      <c r="RVK19" s="79"/>
      <c r="RVL19" s="79"/>
      <c r="RVM19" s="566"/>
      <c r="RVN19" s="79"/>
      <c r="RVO19" s="79"/>
      <c r="RVP19" s="79"/>
      <c r="RVQ19" s="79"/>
      <c r="RVR19" s="79"/>
      <c r="RVS19" s="79"/>
      <c r="RVT19" s="566"/>
      <c r="RVU19" s="79"/>
      <c r="RVV19" s="79"/>
      <c r="RVW19" s="79"/>
      <c r="RVX19" s="79"/>
      <c r="RVY19" s="567"/>
      <c r="RVZ19" s="79"/>
      <c r="RWA19" s="79"/>
      <c r="RWB19" s="566"/>
      <c r="RWC19" s="79"/>
      <c r="RWD19" s="79"/>
      <c r="RWE19" s="79"/>
      <c r="RWF19" s="79"/>
      <c r="RWG19" s="79"/>
      <c r="RWH19" s="79"/>
      <c r="RWI19" s="566"/>
      <c r="RWJ19" s="79"/>
      <c r="RWK19" s="79"/>
      <c r="RWL19" s="79"/>
      <c r="RWM19" s="79"/>
      <c r="RWN19" s="567"/>
      <c r="RWO19" s="79"/>
      <c r="RWP19" s="79"/>
      <c r="RWQ19" s="566"/>
      <c r="RWR19" s="79"/>
      <c r="RWS19" s="79"/>
      <c r="RWT19" s="79"/>
      <c r="RWU19" s="79"/>
      <c r="RWV19" s="79"/>
      <c r="RWW19" s="79"/>
      <c r="RWX19" s="566"/>
      <c r="RWY19" s="79"/>
      <c r="RWZ19" s="79"/>
      <c r="RXA19" s="79"/>
      <c r="RXB19" s="79"/>
      <c r="RXC19" s="567"/>
      <c r="RXD19" s="79"/>
      <c r="RXE19" s="79"/>
      <c r="RXF19" s="566"/>
      <c r="RXG19" s="79"/>
      <c r="RXH19" s="79"/>
      <c r="RXI19" s="79"/>
      <c r="RXJ19" s="79"/>
      <c r="RXK19" s="79"/>
      <c r="RXL19" s="79"/>
      <c r="RXM19" s="566"/>
      <c r="RXN19" s="79"/>
      <c r="RXO19" s="79"/>
      <c r="RXP19" s="79"/>
      <c r="RXQ19" s="79"/>
      <c r="RXR19" s="567"/>
      <c r="RXS19" s="79"/>
      <c r="RXT19" s="79"/>
      <c r="RXU19" s="566"/>
      <c r="RXV19" s="79"/>
      <c r="RXW19" s="79"/>
      <c r="RXX19" s="79"/>
      <c r="RXY19" s="79"/>
      <c r="RXZ19" s="79"/>
      <c r="RYA19" s="79"/>
      <c r="RYB19" s="566"/>
      <c r="RYC19" s="79"/>
      <c r="RYD19" s="79"/>
      <c r="RYE19" s="79"/>
      <c r="RYF19" s="79"/>
      <c r="RYG19" s="567"/>
      <c r="RYH19" s="79"/>
      <c r="RYI19" s="79"/>
      <c r="RYJ19" s="566"/>
      <c r="RYK19" s="79"/>
      <c r="RYL19" s="79"/>
      <c r="RYM19" s="79"/>
      <c r="RYN19" s="79"/>
      <c r="RYO19" s="79"/>
      <c r="RYP19" s="79"/>
      <c r="RYQ19" s="566"/>
      <c r="RYR19" s="79"/>
      <c r="RYS19" s="79"/>
      <c r="RYT19" s="79"/>
      <c r="RYU19" s="79"/>
      <c r="RYV19" s="567"/>
      <c r="RYW19" s="79"/>
      <c r="RYX19" s="79"/>
      <c r="RYY19" s="566"/>
      <c r="RYZ19" s="79"/>
      <c r="RZA19" s="79"/>
      <c r="RZB19" s="79"/>
      <c r="RZC19" s="79"/>
      <c r="RZD19" s="79"/>
      <c r="RZE19" s="79"/>
      <c r="RZF19" s="566"/>
      <c r="RZG19" s="79"/>
      <c r="RZH19" s="79"/>
      <c r="RZI19" s="79"/>
      <c r="RZJ19" s="79"/>
      <c r="RZK19" s="567"/>
      <c r="RZL19" s="79"/>
      <c r="RZM19" s="79"/>
      <c r="RZN19" s="566"/>
      <c r="RZO19" s="79"/>
      <c r="RZP19" s="79"/>
      <c r="RZQ19" s="79"/>
      <c r="RZR19" s="79"/>
      <c r="RZS19" s="79"/>
      <c r="RZT19" s="79"/>
      <c r="RZU19" s="566"/>
      <c r="RZV19" s="79"/>
      <c r="RZW19" s="79"/>
      <c r="RZX19" s="79"/>
      <c r="RZY19" s="79"/>
      <c r="RZZ19" s="567"/>
      <c r="SAA19" s="79"/>
      <c r="SAB19" s="79"/>
      <c r="SAC19" s="566"/>
      <c r="SAD19" s="79"/>
      <c r="SAE19" s="79"/>
      <c r="SAF19" s="79"/>
      <c r="SAG19" s="79"/>
      <c r="SAH19" s="79"/>
      <c r="SAI19" s="79"/>
      <c r="SAJ19" s="566"/>
      <c r="SAK19" s="79"/>
      <c r="SAL19" s="79"/>
      <c r="SAM19" s="79"/>
      <c r="SAN19" s="79"/>
      <c r="SAO19" s="567"/>
      <c r="SAP19" s="79"/>
      <c r="SAQ19" s="79"/>
      <c r="SAR19" s="566"/>
      <c r="SAS19" s="79"/>
      <c r="SAT19" s="79"/>
      <c r="SAU19" s="79"/>
      <c r="SAV19" s="79"/>
      <c r="SAW19" s="79"/>
      <c r="SAX19" s="79"/>
      <c r="SAY19" s="566"/>
      <c r="SAZ19" s="79"/>
      <c r="SBA19" s="79"/>
      <c r="SBB19" s="79"/>
      <c r="SBC19" s="79"/>
      <c r="SBD19" s="567"/>
      <c r="SBE19" s="79"/>
      <c r="SBF19" s="79"/>
      <c r="SBG19" s="566"/>
      <c r="SBH19" s="79"/>
      <c r="SBI19" s="79"/>
      <c r="SBJ19" s="79"/>
      <c r="SBK19" s="79"/>
      <c r="SBL19" s="79"/>
      <c r="SBM19" s="79"/>
      <c r="SBN19" s="566"/>
      <c r="SBO19" s="79"/>
      <c r="SBP19" s="79"/>
      <c r="SBQ19" s="79"/>
      <c r="SBR19" s="79"/>
      <c r="SBS19" s="567"/>
      <c r="SBT19" s="79"/>
      <c r="SBU19" s="79"/>
      <c r="SBV19" s="566"/>
      <c r="SBW19" s="79"/>
      <c r="SBX19" s="79"/>
      <c r="SBY19" s="79"/>
      <c r="SBZ19" s="79"/>
      <c r="SCA19" s="79"/>
      <c r="SCB19" s="79"/>
      <c r="SCC19" s="566"/>
      <c r="SCD19" s="79"/>
      <c r="SCE19" s="79"/>
      <c r="SCF19" s="79"/>
      <c r="SCG19" s="79"/>
      <c r="SCH19" s="567"/>
      <c r="SCI19" s="79"/>
      <c r="SCJ19" s="79"/>
      <c r="SCK19" s="566"/>
      <c r="SCL19" s="79"/>
      <c r="SCM19" s="79"/>
      <c r="SCN19" s="79"/>
      <c r="SCO19" s="79"/>
      <c r="SCP19" s="79"/>
      <c r="SCQ19" s="79"/>
      <c r="SCR19" s="566"/>
      <c r="SCS19" s="79"/>
      <c r="SCT19" s="79"/>
      <c r="SCU19" s="79"/>
      <c r="SCV19" s="79"/>
      <c r="SCW19" s="567"/>
      <c r="SCX19" s="79"/>
      <c r="SCY19" s="79"/>
      <c r="SCZ19" s="566"/>
      <c r="SDA19" s="79"/>
      <c r="SDB19" s="79"/>
      <c r="SDC19" s="79"/>
      <c r="SDD19" s="79"/>
      <c r="SDE19" s="79"/>
      <c r="SDF19" s="79"/>
      <c r="SDG19" s="566"/>
      <c r="SDH19" s="79"/>
      <c r="SDI19" s="79"/>
      <c r="SDJ19" s="79"/>
      <c r="SDK19" s="79"/>
      <c r="SDL19" s="567"/>
      <c r="SDM19" s="79"/>
      <c r="SDN19" s="79"/>
      <c r="SDO19" s="566"/>
      <c r="SDP19" s="79"/>
      <c r="SDQ19" s="79"/>
      <c r="SDR19" s="79"/>
      <c r="SDS19" s="79"/>
      <c r="SDT19" s="79"/>
      <c r="SDU19" s="79"/>
      <c r="SDV19" s="566"/>
      <c r="SDW19" s="79"/>
      <c r="SDX19" s="79"/>
      <c r="SDY19" s="79"/>
      <c r="SDZ19" s="79"/>
      <c r="SEA19" s="567"/>
      <c r="SEB19" s="79"/>
      <c r="SEC19" s="79"/>
      <c r="SED19" s="566"/>
      <c r="SEE19" s="79"/>
      <c r="SEF19" s="79"/>
      <c r="SEG19" s="79"/>
      <c r="SEH19" s="79"/>
      <c r="SEI19" s="79"/>
      <c r="SEJ19" s="79"/>
      <c r="SEK19" s="566"/>
      <c r="SEL19" s="79"/>
      <c r="SEM19" s="79"/>
      <c r="SEN19" s="79"/>
      <c r="SEO19" s="79"/>
      <c r="SEP19" s="567"/>
      <c r="SEQ19" s="79"/>
      <c r="SER19" s="79"/>
      <c r="SES19" s="566"/>
      <c r="SET19" s="79"/>
      <c r="SEU19" s="79"/>
      <c r="SEV19" s="79"/>
      <c r="SEW19" s="79"/>
      <c r="SEX19" s="79"/>
      <c r="SEY19" s="79"/>
      <c r="SEZ19" s="566"/>
      <c r="SFA19" s="79"/>
      <c r="SFB19" s="79"/>
      <c r="SFC19" s="79"/>
      <c r="SFD19" s="79"/>
      <c r="SFE19" s="567"/>
      <c r="SFF19" s="79"/>
      <c r="SFG19" s="79"/>
      <c r="SFH19" s="566"/>
      <c r="SFI19" s="79"/>
      <c r="SFJ19" s="79"/>
      <c r="SFK19" s="79"/>
      <c r="SFL19" s="79"/>
      <c r="SFM19" s="79"/>
      <c r="SFN19" s="79"/>
      <c r="SFO19" s="566"/>
      <c r="SFP19" s="79"/>
      <c r="SFQ19" s="79"/>
      <c r="SFR19" s="79"/>
      <c r="SFS19" s="79"/>
      <c r="SFT19" s="567"/>
      <c r="SFU19" s="79"/>
      <c r="SFV19" s="79"/>
      <c r="SFW19" s="566"/>
      <c r="SFX19" s="79"/>
      <c r="SFY19" s="79"/>
      <c r="SFZ19" s="79"/>
      <c r="SGA19" s="79"/>
      <c r="SGB19" s="79"/>
      <c r="SGC19" s="79"/>
      <c r="SGD19" s="566"/>
      <c r="SGE19" s="79"/>
      <c r="SGF19" s="79"/>
      <c r="SGG19" s="79"/>
      <c r="SGH19" s="79"/>
      <c r="SGI19" s="567"/>
      <c r="SGJ19" s="79"/>
      <c r="SGK19" s="79"/>
      <c r="SGL19" s="566"/>
      <c r="SGM19" s="79"/>
      <c r="SGN19" s="79"/>
      <c r="SGO19" s="79"/>
      <c r="SGP19" s="79"/>
      <c r="SGQ19" s="79"/>
      <c r="SGR19" s="79"/>
      <c r="SGS19" s="566"/>
      <c r="SGT19" s="79"/>
      <c r="SGU19" s="79"/>
      <c r="SGV19" s="79"/>
      <c r="SGW19" s="79"/>
      <c r="SGX19" s="567"/>
      <c r="SGY19" s="79"/>
      <c r="SGZ19" s="79"/>
      <c r="SHA19" s="566"/>
      <c r="SHB19" s="79"/>
      <c r="SHC19" s="79"/>
      <c r="SHD19" s="79"/>
      <c r="SHE19" s="79"/>
      <c r="SHF19" s="79"/>
      <c r="SHG19" s="79"/>
      <c r="SHH19" s="566"/>
      <c r="SHI19" s="79"/>
      <c r="SHJ19" s="79"/>
      <c r="SHK19" s="79"/>
      <c r="SHL19" s="79"/>
      <c r="SHM19" s="567"/>
      <c r="SHN19" s="79"/>
      <c r="SHO19" s="79"/>
      <c r="SHP19" s="566"/>
      <c r="SHQ19" s="79"/>
      <c r="SHR19" s="79"/>
      <c r="SHS19" s="79"/>
      <c r="SHT19" s="79"/>
      <c r="SHU19" s="79"/>
      <c r="SHV19" s="79"/>
      <c r="SHW19" s="566"/>
      <c r="SHX19" s="79"/>
      <c r="SHY19" s="79"/>
      <c r="SHZ19" s="79"/>
      <c r="SIA19" s="79"/>
      <c r="SIB19" s="567"/>
      <c r="SIC19" s="79"/>
      <c r="SID19" s="79"/>
      <c r="SIE19" s="566"/>
      <c r="SIF19" s="79"/>
      <c r="SIG19" s="79"/>
      <c r="SIH19" s="79"/>
      <c r="SII19" s="79"/>
      <c r="SIJ19" s="79"/>
      <c r="SIK19" s="79"/>
      <c r="SIL19" s="566"/>
      <c r="SIM19" s="79"/>
      <c r="SIN19" s="79"/>
      <c r="SIO19" s="79"/>
      <c r="SIP19" s="79"/>
      <c r="SIQ19" s="567"/>
      <c r="SIR19" s="79"/>
      <c r="SIS19" s="79"/>
      <c r="SIT19" s="566"/>
      <c r="SIU19" s="79"/>
      <c r="SIV19" s="79"/>
      <c r="SIW19" s="79"/>
      <c r="SIX19" s="79"/>
      <c r="SIY19" s="79"/>
      <c r="SIZ19" s="79"/>
      <c r="SJA19" s="566"/>
      <c r="SJB19" s="79"/>
      <c r="SJC19" s="79"/>
      <c r="SJD19" s="79"/>
      <c r="SJE19" s="79"/>
      <c r="SJF19" s="567"/>
      <c r="SJG19" s="79"/>
      <c r="SJH19" s="79"/>
      <c r="SJI19" s="566"/>
      <c r="SJJ19" s="79"/>
      <c r="SJK19" s="79"/>
      <c r="SJL19" s="79"/>
      <c r="SJM19" s="79"/>
      <c r="SJN19" s="79"/>
      <c r="SJO19" s="79"/>
      <c r="SJP19" s="566"/>
      <c r="SJQ19" s="79"/>
      <c r="SJR19" s="79"/>
      <c r="SJS19" s="79"/>
      <c r="SJT19" s="79"/>
      <c r="SJU19" s="567"/>
      <c r="SJV19" s="79"/>
      <c r="SJW19" s="79"/>
      <c r="SJX19" s="566"/>
      <c r="SJY19" s="79"/>
      <c r="SJZ19" s="79"/>
      <c r="SKA19" s="79"/>
      <c r="SKB19" s="79"/>
      <c r="SKC19" s="79"/>
      <c r="SKD19" s="79"/>
      <c r="SKE19" s="566"/>
      <c r="SKF19" s="79"/>
      <c r="SKG19" s="79"/>
      <c r="SKH19" s="79"/>
      <c r="SKI19" s="79"/>
      <c r="SKJ19" s="567"/>
      <c r="SKK19" s="79"/>
      <c r="SKL19" s="79"/>
      <c r="SKM19" s="566"/>
      <c r="SKN19" s="79"/>
      <c r="SKO19" s="79"/>
      <c r="SKP19" s="79"/>
      <c r="SKQ19" s="79"/>
      <c r="SKR19" s="79"/>
      <c r="SKS19" s="79"/>
      <c r="SKT19" s="566"/>
      <c r="SKU19" s="79"/>
      <c r="SKV19" s="79"/>
      <c r="SKW19" s="79"/>
      <c r="SKX19" s="79"/>
      <c r="SKY19" s="567"/>
      <c r="SKZ19" s="79"/>
      <c r="SLA19" s="79"/>
      <c r="SLB19" s="566"/>
      <c r="SLC19" s="79"/>
      <c r="SLD19" s="79"/>
      <c r="SLE19" s="79"/>
      <c r="SLF19" s="79"/>
      <c r="SLG19" s="79"/>
      <c r="SLH19" s="79"/>
      <c r="SLI19" s="566"/>
      <c r="SLJ19" s="79"/>
      <c r="SLK19" s="79"/>
      <c r="SLL19" s="79"/>
      <c r="SLM19" s="79"/>
      <c r="SLN19" s="567"/>
      <c r="SLO19" s="79"/>
      <c r="SLP19" s="79"/>
      <c r="SLQ19" s="566"/>
      <c r="SLR19" s="79"/>
      <c r="SLS19" s="79"/>
      <c r="SLT19" s="79"/>
      <c r="SLU19" s="79"/>
      <c r="SLV19" s="79"/>
      <c r="SLW19" s="79"/>
      <c r="SLX19" s="566"/>
      <c r="SLY19" s="79"/>
      <c r="SLZ19" s="79"/>
      <c r="SMA19" s="79"/>
      <c r="SMB19" s="79"/>
      <c r="SMC19" s="567"/>
      <c r="SMD19" s="79"/>
      <c r="SME19" s="79"/>
      <c r="SMF19" s="566"/>
      <c r="SMG19" s="79"/>
      <c r="SMH19" s="79"/>
      <c r="SMI19" s="79"/>
      <c r="SMJ19" s="79"/>
      <c r="SMK19" s="79"/>
      <c r="SML19" s="79"/>
      <c r="SMM19" s="566"/>
      <c r="SMN19" s="79"/>
      <c r="SMO19" s="79"/>
      <c r="SMP19" s="79"/>
      <c r="SMQ19" s="79"/>
      <c r="SMR19" s="567"/>
      <c r="SMS19" s="79"/>
      <c r="SMT19" s="79"/>
      <c r="SMU19" s="566"/>
      <c r="SMV19" s="79"/>
      <c r="SMW19" s="79"/>
      <c r="SMX19" s="79"/>
      <c r="SMY19" s="79"/>
      <c r="SMZ19" s="79"/>
      <c r="SNA19" s="79"/>
      <c r="SNB19" s="566"/>
      <c r="SNC19" s="79"/>
      <c r="SND19" s="79"/>
      <c r="SNE19" s="79"/>
      <c r="SNF19" s="79"/>
      <c r="SNG19" s="567"/>
      <c r="SNH19" s="79"/>
      <c r="SNI19" s="79"/>
      <c r="SNJ19" s="566"/>
      <c r="SNK19" s="79"/>
      <c r="SNL19" s="79"/>
      <c r="SNM19" s="79"/>
      <c r="SNN19" s="79"/>
      <c r="SNO19" s="79"/>
      <c r="SNP19" s="79"/>
      <c r="SNQ19" s="566"/>
      <c r="SNR19" s="79"/>
      <c r="SNS19" s="79"/>
      <c r="SNT19" s="79"/>
      <c r="SNU19" s="79"/>
      <c r="SNV19" s="567"/>
      <c r="SNW19" s="79"/>
      <c r="SNX19" s="79"/>
      <c r="SNY19" s="566"/>
      <c r="SNZ19" s="79"/>
      <c r="SOA19" s="79"/>
      <c r="SOB19" s="79"/>
      <c r="SOC19" s="79"/>
      <c r="SOD19" s="79"/>
      <c r="SOE19" s="79"/>
      <c r="SOF19" s="566"/>
      <c r="SOG19" s="79"/>
      <c r="SOH19" s="79"/>
      <c r="SOI19" s="79"/>
      <c r="SOJ19" s="79"/>
      <c r="SOK19" s="567"/>
      <c r="SOL19" s="79"/>
      <c r="SOM19" s="79"/>
      <c r="SON19" s="566"/>
      <c r="SOO19" s="79"/>
      <c r="SOP19" s="79"/>
      <c r="SOQ19" s="79"/>
      <c r="SOR19" s="79"/>
      <c r="SOS19" s="79"/>
      <c r="SOT19" s="79"/>
      <c r="SOU19" s="566"/>
      <c r="SOV19" s="79"/>
      <c r="SOW19" s="79"/>
      <c r="SOX19" s="79"/>
      <c r="SOY19" s="79"/>
      <c r="SOZ19" s="567"/>
      <c r="SPA19" s="79"/>
      <c r="SPB19" s="79"/>
      <c r="SPC19" s="566"/>
      <c r="SPD19" s="79"/>
      <c r="SPE19" s="79"/>
      <c r="SPF19" s="79"/>
      <c r="SPG19" s="79"/>
      <c r="SPH19" s="79"/>
      <c r="SPI19" s="79"/>
      <c r="SPJ19" s="566"/>
      <c r="SPK19" s="79"/>
      <c r="SPL19" s="79"/>
      <c r="SPM19" s="79"/>
      <c r="SPN19" s="79"/>
      <c r="SPO19" s="567"/>
      <c r="SPP19" s="79"/>
      <c r="SPQ19" s="79"/>
      <c r="SPR19" s="566"/>
      <c r="SPS19" s="79"/>
      <c r="SPT19" s="79"/>
      <c r="SPU19" s="79"/>
      <c r="SPV19" s="79"/>
      <c r="SPW19" s="79"/>
      <c r="SPX19" s="79"/>
      <c r="SPY19" s="566"/>
      <c r="SPZ19" s="79"/>
      <c r="SQA19" s="79"/>
      <c r="SQB19" s="79"/>
      <c r="SQC19" s="79"/>
      <c r="SQD19" s="567"/>
      <c r="SQE19" s="79"/>
      <c r="SQF19" s="79"/>
      <c r="SQG19" s="566"/>
      <c r="SQH19" s="79"/>
      <c r="SQI19" s="79"/>
      <c r="SQJ19" s="79"/>
      <c r="SQK19" s="79"/>
      <c r="SQL19" s="79"/>
      <c r="SQM19" s="79"/>
      <c r="SQN19" s="566"/>
      <c r="SQO19" s="79"/>
      <c r="SQP19" s="79"/>
      <c r="SQQ19" s="79"/>
      <c r="SQR19" s="79"/>
      <c r="SQS19" s="567"/>
      <c r="SQT19" s="79"/>
      <c r="SQU19" s="79"/>
      <c r="SQV19" s="566"/>
      <c r="SQW19" s="79"/>
      <c r="SQX19" s="79"/>
      <c r="SQY19" s="79"/>
      <c r="SQZ19" s="79"/>
      <c r="SRA19" s="79"/>
      <c r="SRB19" s="79"/>
      <c r="SRC19" s="566"/>
      <c r="SRD19" s="79"/>
      <c r="SRE19" s="79"/>
      <c r="SRF19" s="79"/>
      <c r="SRG19" s="79"/>
      <c r="SRH19" s="567"/>
      <c r="SRI19" s="79"/>
      <c r="SRJ19" s="79"/>
      <c r="SRK19" s="566"/>
      <c r="SRL19" s="79"/>
      <c r="SRM19" s="79"/>
      <c r="SRN19" s="79"/>
      <c r="SRO19" s="79"/>
      <c r="SRP19" s="79"/>
      <c r="SRQ19" s="79"/>
      <c r="SRR19" s="566"/>
      <c r="SRS19" s="79"/>
      <c r="SRT19" s="79"/>
      <c r="SRU19" s="79"/>
      <c r="SRV19" s="79"/>
      <c r="SRW19" s="567"/>
      <c r="SRX19" s="79"/>
      <c r="SRY19" s="79"/>
      <c r="SRZ19" s="566"/>
      <c r="SSA19" s="79"/>
      <c r="SSB19" s="79"/>
      <c r="SSC19" s="79"/>
      <c r="SSD19" s="79"/>
      <c r="SSE19" s="79"/>
      <c r="SSF19" s="79"/>
      <c r="SSG19" s="566"/>
      <c r="SSH19" s="79"/>
      <c r="SSI19" s="79"/>
      <c r="SSJ19" s="79"/>
      <c r="SSK19" s="79"/>
      <c r="SSL19" s="567"/>
      <c r="SSM19" s="79"/>
      <c r="SSN19" s="79"/>
      <c r="SSO19" s="566"/>
      <c r="SSP19" s="79"/>
      <c r="SSQ19" s="79"/>
      <c r="SSR19" s="79"/>
      <c r="SSS19" s="79"/>
      <c r="SST19" s="79"/>
      <c r="SSU19" s="79"/>
      <c r="SSV19" s="566"/>
      <c r="SSW19" s="79"/>
      <c r="SSX19" s="79"/>
      <c r="SSY19" s="79"/>
      <c r="SSZ19" s="79"/>
      <c r="STA19" s="567"/>
      <c r="STB19" s="79"/>
      <c r="STC19" s="79"/>
      <c r="STD19" s="566"/>
      <c r="STE19" s="79"/>
      <c r="STF19" s="79"/>
      <c r="STG19" s="79"/>
      <c r="STH19" s="79"/>
      <c r="STI19" s="79"/>
      <c r="STJ19" s="79"/>
      <c r="STK19" s="566"/>
      <c r="STL19" s="79"/>
      <c r="STM19" s="79"/>
      <c r="STN19" s="79"/>
      <c r="STO19" s="79"/>
      <c r="STP19" s="567"/>
      <c r="STQ19" s="79"/>
      <c r="STR19" s="79"/>
      <c r="STS19" s="566"/>
      <c r="STT19" s="79"/>
      <c r="STU19" s="79"/>
      <c r="STV19" s="79"/>
      <c r="STW19" s="79"/>
      <c r="STX19" s="79"/>
      <c r="STY19" s="79"/>
      <c r="STZ19" s="566"/>
      <c r="SUA19" s="79"/>
      <c r="SUB19" s="79"/>
      <c r="SUC19" s="79"/>
      <c r="SUD19" s="79"/>
      <c r="SUE19" s="567"/>
      <c r="SUF19" s="79"/>
      <c r="SUG19" s="79"/>
      <c r="SUH19" s="566"/>
      <c r="SUI19" s="79"/>
      <c r="SUJ19" s="79"/>
      <c r="SUK19" s="79"/>
      <c r="SUL19" s="79"/>
      <c r="SUM19" s="79"/>
      <c r="SUN19" s="79"/>
      <c r="SUO19" s="566"/>
      <c r="SUP19" s="79"/>
      <c r="SUQ19" s="79"/>
      <c r="SUR19" s="79"/>
      <c r="SUS19" s="79"/>
      <c r="SUT19" s="567"/>
      <c r="SUU19" s="79"/>
      <c r="SUV19" s="79"/>
      <c r="SUW19" s="566"/>
      <c r="SUX19" s="79"/>
      <c r="SUY19" s="79"/>
      <c r="SUZ19" s="79"/>
      <c r="SVA19" s="79"/>
      <c r="SVB19" s="79"/>
      <c r="SVC19" s="79"/>
      <c r="SVD19" s="566"/>
      <c r="SVE19" s="79"/>
      <c r="SVF19" s="79"/>
      <c r="SVG19" s="79"/>
      <c r="SVH19" s="79"/>
      <c r="SVI19" s="567"/>
      <c r="SVJ19" s="79"/>
      <c r="SVK19" s="79"/>
      <c r="SVL19" s="566"/>
      <c r="SVM19" s="79"/>
      <c r="SVN19" s="79"/>
      <c r="SVO19" s="79"/>
      <c r="SVP19" s="79"/>
      <c r="SVQ19" s="79"/>
      <c r="SVR19" s="79"/>
      <c r="SVS19" s="566"/>
      <c r="SVT19" s="79"/>
      <c r="SVU19" s="79"/>
      <c r="SVV19" s="79"/>
      <c r="SVW19" s="79"/>
      <c r="SVX19" s="567"/>
      <c r="SVY19" s="79"/>
      <c r="SVZ19" s="79"/>
      <c r="SWA19" s="566"/>
      <c r="SWB19" s="79"/>
      <c r="SWC19" s="79"/>
      <c r="SWD19" s="79"/>
      <c r="SWE19" s="79"/>
      <c r="SWF19" s="79"/>
      <c r="SWG19" s="79"/>
      <c r="SWH19" s="566"/>
      <c r="SWI19" s="79"/>
      <c r="SWJ19" s="79"/>
      <c r="SWK19" s="79"/>
      <c r="SWL19" s="79"/>
      <c r="SWM19" s="567"/>
      <c r="SWN19" s="79"/>
      <c r="SWO19" s="79"/>
      <c r="SWP19" s="566"/>
      <c r="SWQ19" s="79"/>
      <c r="SWR19" s="79"/>
      <c r="SWS19" s="79"/>
      <c r="SWT19" s="79"/>
      <c r="SWU19" s="79"/>
      <c r="SWV19" s="79"/>
      <c r="SWW19" s="566"/>
      <c r="SWX19" s="79"/>
      <c r="SWY19" s="79"/>
      <c r="SWZ19" s="79"/>
      <c r="SXA19" s="79"/>
      <c r="SXB19" s="567"/>
      <c r="SXC19" s="79"/>
      <c r="SXD19" s="79"/>
      <c r="SXE19" s="566"/>
      <c r="SXF19" s="79"/>
      <c r="SXG19" s="79"/>
      <c r="SXH19" s="79"/>
      <c r="SXI19" s="79"/>
      <c r="SXJ19" s="79"/>
      <c r="SXK19" s="79"/>
      <c r="SXL19" s="566"/>
      <c r="SXM19" s="79"/>
      <c r="SXN19" s="79"/>
      <c r="SXO19" s="79"/>
      <c r="SXP19" s="79"/>
      <c r="SXQ19" s="567"/>
      <c r="SXR19" s="79"/>
      <c r="SXS19" s="79"/>
      <c r="SXT19" s="566"/>
      <c r="SXU19" s="79"/>
      <c r="SXV19" s="79"/>
      <c r="SXW19" s="79"/>
      <c r="SXX19" s="79"/>
      <c r="SXY19" s="79"/>
      <c r="SXZ19" s="79"/>
      <c r="SYA19" s="566"/>
      <c r="SYB19" s="79"/>
      <c r="SYC19" s="79"/>
      <c r="SYD19" s="79"/>
      <c r="SYE19" s="79"/>
      <c r="SYF19" s="567"/>
      <c r="SYG19" s="79"/>
      <c r="SYH19" s="79"/>
      <c r="SYI19" s="566"/>
      <c r="SYJ19" s="79"/>
      <c r="SYK19" s="79"/>
      <c r="SYL19" s="79"/>
      <c r="SYM19" s="79"/>
      <c r="SYN19" s="79"/>
      <c r="SYO19" s="79"/>
      <c r="SYP19" s="566"/>
      <c r="SYQ19" s="79"/>
      <c r="SYR19" s="79"/>
      <c r="SYS19" s="79"/>
      <c r="SYT19" s="79"/>
      <c r="SYU19" s="567"/>
      <c r="SYV19" s="79"/>
      <c r="SYW19" s="79"/>
      <c r="SYX19" s="566"/>
      <c r="SYY19" s="79"/>
      <c r="SYZ19" s="79"/>
      <c r="SZA19" s="79"/>
      <c r="SZB19" s="79"/>
      <c r="SZC19" s="79"/>
      <c r="SZD19" s="79"/>
      <c r="SZE19" s="566"/>
      <c r="SZF19" s="79"/>
      <c r="SZG19" s="79"/>
      <c r="SZH19" s="79"/>
      <c r="SZI19" s="79"/>
      <c r="SZJ19" s="567"/>
      <c r="SZK19" s="79"/>
      <c r="SZL19" s="79"/>
      <c r="SZM19" s="566"/>
      <c r="SZN19" s="79"/>
      <c r="SZO19" s="79"/>
      <c r="SZP19" s="79"/>
      <c r="SZQ19" s="79"/>
      <c r="SZR19" s="79"/>
      <c r="SZS19" s="79"/>
      <c r="SZT19" s="566"/>
      <c r="SZU19" s="79"/>
      <c r="SZV19" s="79"/>
      <c r="SZW19" s="79"/>
      <c r="SZX19" s="79"/>
      <c r="SZY19" s="567"/>
      <c r="SZZ19" s="79"/>
      <c r="TAA19" s="79"/>
      <c r="TAB19" s="566"/>
      <c r="TAC19" s="79"/>
      <c r="TAD19" s="79"/>
      <c r="TAE19" s="79"/>
      <c r="TAF19" s="79"/>
      <c r="TAG19" s="79"/>
      <c r="TAH19" s="79"/>
      <c r="TAI19" s="566"/>
      <c r="TAJ19" s="79"/>
      <c r="TAK19" s="79"/>
      <c r="TAL19" s="79"/>
      <c r="TAM19" s="79"/>
      <c r="TAN19" s="567"/>
      <c r="TAO19" s="79"/>
      <c r="TAP19" s="79"/>
      <c r="TAQ19" s="566"/>
      <c r="TAR19" s="79"/>
      <c r="TAS19" s="79"/>
      <c r="TAT19" s="79"/>
      <c r="TAU19" s="79"/>
      <c r="TAV19" s="79"/>
      <c r="TAW19" s="79"/>
      <c r="TAX19" s="566"/>
      <c r="TAY19" s="79"/>
      <c r="TAZ19" s="79"/>
      <c r="TBA19" s="79"/>
      <c r="TBB19" s="79"/>
      <c r="TBC19" s="567"/>
      <c r="TBD19" s="79"/>
      <c r="TBE19" s="79"/>
      <c r="TBF19" s="566"/>
      <c r="TBG19" s="79"/>
      <c r="TBH19" s="79"/>
      <c r="TBI19" s="79"/>
      <c r="TBJ19" s="79"/>
      <c r="TBK19" s="79"/>
      <c r="TBL19" s="79"/>
      <c r="TBM19" s="566"/>
      <c r="TBN19" s="79"/>
      <c r="TBO19" s="79"/>
      <c r="TBP19" s="79"/>
      <c r="TBQ19" s="79"/>
      <c r="TBR19" s="567"/>
      <c r="TBS19" s="79"/>
      <c r="TBT19" s="79"/>
      <c r="TBU19" s="566"/>
      <c r="TBV19" s="79"/>
      <c r="TBW19" s="79"/>
      <c r="TBX19" s="79"/>
      <c r="TBY19" s="79"/>
      <c r="TBZ19" s="79"/>
      <c r="TCA19" s="79"/>
      <c r="TCB19" s="566"/>
      <c r="TCC19" s="79"/>
      <c r="TCD19" s="79"/>
      <c r="TCE19" s="79"/>
      <c r="TCF19" s="79"/>
      <c r="TCG19" s="567"/>
      <c r="TCH19" s="79"/>
      <c r="TCI19" s="79"/>
      <c r="TCJ19" s="566"/>
      <c r="TCK19" s="79"/>
      <c r="TCL19" s="79"/>
      <c r="TCM19" s="79"/>
      <c r="TCN19" s="79"/>
      <c r="TCO19" s="79"/>
      <c r="TCP19" s="79"/>
      <c r="TCQ19" s="566"/>
      <c r="TCR19" s="79"/>
      <c r="TCS19" s="79"/>
      <c r="TCT19" s="79"/>
      <c r="TCU19" s="79"/>
      <c r="TCV19" s="567"/>
      <c r="TCW19" s="79"/>
      <c r="TCX19" s="79"/>
      <c r="TCY19" s="566"/>
      <c r="TCZ19" s="79"/>
      <c r="TDA19" s="79"/>
      <c r="TDB19" s="79"/>
      <c r="TDC19" s="79"/>
      <c r="TDD19" s="79"/>
      <c r="TDE19" s="79"/>
      <c r="TDF19" s="566"/>
      <c r="TDG19" s="79"/>
      <c r="TDH19" s="79"/>
      <c r="TDI19" s="79"/>
      <c r="TDJ19" s="79"/>
      <c r="TDK19" s="567"/>
      <c r="TDL19" s="79"/>
      <c r="TDM19" s="79"/>
      <c r="TDN19" s="566"/>
      <c r="TDO19" s="79"/>
      <c r="TDP19" s="79"/>
      <c r="TDQ19" s="79"/>
      <c r="TDR19" s="79"/>
      <c r="TDS19" s="79"/>
      <c r="TDT19" s="79"/>
      <c r="TDU19" s="566"/>
      <c r="TDV19" s="79"/>
      <c r="TDW19" s="79"/>
      <c r="TDX19" s="79"/>
      <c r="TDY19" s="79"/>
      <c r="TDZ19" s="567"/>
      <c r="TEA19" s="79"/>
      <c r="TEB19" s="79"/>
      <c r="TEC19" s="566"/>
      <c r="TED19" s="79"/>
      <c r="TEE19" s="79"/>
      <c r="TEF19" s="79"/>
      <c r="TEG19" s="79"/>
      <c r="TEH19" s="79"/>
      <c r="TEI19" s="79"/>
      <c r="TEJ19" s="566"/>
      <c r="TEK19" s="79"/>
      <c r="TEL19" s="79"/>
      <c r="TEM19" s="79"/>
      <c r="TEN19" s="79"/>
      <c r="TEO19" s="567"/>
      <c r="TEP19" s="79"/>
      <c r="TEQ19" s="79"/>
      <c r="TER19" s="566"/>
      <c r="TES19" s="79"/>
      <c r="TET19" s="79"/>
      <c r="TEU19" s="79"/>
      <c r="TEV19" s="79"/>
      <c r="TEW19" s="79"/>
      <c r="TEX19" s="79"/>
      <c r="TEY19" s="566"/>
      <c r="TEZ19" s="79"/>
      <c r="TFA19" s="79"/>
      <c r="TFB19" s="79"/>
      <c r="TFC19" s="79"/>
      <c r="TFD19" s="567"/>
      <c r="TFE19" s="79"/>
      <c r="TFF19" s="79"/>
      <c r="TFG19" s="566"/>
      <c r="TFH19" s="79"/>
      <c r="TFI19" s="79"/>
      <c r="TFJ19" s="79"/>
      <c r="TFK19" s="79"/>
      <c r="TFL19" s="79"/>
      <c r="TFM19" s="79"/>
      <c r="TFN19" s="566"/>
      <c r="TFO19" s="79"/>
      <c r="TFP19" s="79"/>
      <c r="TFQ19" s="79"/>
      <c r="TFR19" s="79"/>
      <c r="TFS19" s="567"/>
      <c r="TFT19" s="79"/>
      <c r="TFU19" s="79"/>
      <c r="TFV19" s="566"/>
      <c r="TFW19" s="79"/>
      <c r="TFX19" s="79"/>
      <c r="TFY19" s="79"/>
      <c r="TFZ19" s="79"/>
      <c r="TGA19" s="79"/>
      <c r="TGB19" s="79"/>
      <c r="TGC19" s="566"/>
      <c r="TGD19" s="79"/>
      <c r="TGE19" s="79"/>
      <c r="TGF19" s="79"/>
      <c r="TGG19" s="79"/>
      <c r="TGH19" s="567"/>
      <c r="TGI19" s="79"/>
      <c r="TGJ19" s="79"/>
      <c r="TGK19" s="566"/>
      <c r="TGL19" s="79"/>
      <c r="TGM19" s="79"/>
      <c r="TGN19" s="79"/>
      <c r="TGO19" s="79"/>
      <c r="TGP19" s="79"/>
      <c r="TGQ19" s="79"/>
      <c r="TGR19" s="566"/>
      <c r="TGS19" s="79"/>
      <c r="TGT19" s="79"/>
      <c r="TGU19" s="79"/>
      <c r="TGV19" s="79"/>
      <c r="TGW19" s="567"/>
      <c r="TGX19" s="79"/>
      <c r="TGY19" s="79"/>
      <c r="TGZ19" s="566"/>
      <c r="THA19" s="79"/>
      <c r="THB19" s="79"/>
      <c r="THC19" s="79"/>
      <c r="THD19" s="79"/>
      <c r="THE19" s="79"/>
      <c r="THF19" s="79"/>
      <c r="THG19" s="566"/>
      <c r="THH19" s="79"/>
      <c r="THI19" s="79"/>
      <c r="THJ19" s="79"/>
      <c r="THK19" s="79"/>
      <c r="THL19" s="567"/>
      <c r="THM19" s="79"/>
      <c r="THN19" s="79"/>
      <c r="THO19" s="566"/>
      <c r="THP19" s="79"/>
      <c r="THQ19" s="79"/>
      <c r="THR19" s="79"/>
      <c r="THS19" s="79"/>
      <c r="THT19" s="79"/>
      <c r="THU19" s="79"/>
      <c r="THV19" s="566"/>
      <c r="THW19" s="79"/>
      <c r="THX19" s="79"/>
      <c r="THY19" s="79"/>
      <c r="THZ19" s="79"/>
      <c r="TIA19" s="567"/>
      <c r="TIB19" s="79"/>
      <c r="TIC19" s="79"/>
      <c r="TID19" s="566"/>
      <c r="TIE19" s="79"/>
      <c r="TIF19" s="79"/>
      <c r="TIG19" s="79"/>
      <c r="TIH19" s="79"/>
      <c r="TII19" s="79"/>
      <c r="TIJ19" s="79"/>
      <c r="TIK19" s="566"/>
      <c r="TIL19" s="79"/>
      <c r="TIM19" s="79"/>
      <c r="TIN19" s="79"/>
      <c r="TIO19" s="79"/>
      <c r="TIP19" s="567"/>
      <c r="TIQ19" s="79"/>
      <c r="TIR19" s="79"/>
      <c r="TIS19" s="566"/>
      <c r="TIT19" s="79"/>
      <c r="TIU19" s="79"/>
      <c r="TIV19" s="79"/>
      <c r="TIW19" s="79"/>
      <c r="TIX19" s="79"/>
      <c r="TIY19" s="79"/>
      <c r="TIZ19" s="566"/>
      <c r="TJA19" s="79"/>
      <c r="TJB19" s="79"/>
      <c r="TJC19" s="79"/>
      <c r="TJD19" s="79"/>
      <c r="TJE19" s="567"/>
      <c r="TJF19" s="79"/>
      <c r="TJG19" s="79"/>
      <c r="TJH19" s="566"/>
      <c r="TJI19" s="79"/>
      <c r="TJJ19" s="79"/>
      <c r="TJK19" s="79"/>
      <c r="TJL19" s="79"/>
      <c r="TJM19" s="79"/>
      <c r="TJN19" s="79"/>
      <c r="TJO19" s="566"/>
      <c r="TJP19" s="79"/>
      <c r="TJQ19" s="79"/>
      <c r="TJR19" s="79"/>
      <c r="TJS19" s="79"/>
      <c r="TJT19" s="567"/>
      <c r="TJU19" s="79"/>
      <c r="TJV19" s="79"/>
      <c r="TJW19" s="566"/>
      <c r="TJX19" s="79"/>
      <c r="TJY19" s="79"/>
      <c r="TJZ19" s="79"/>
      <c r="TKA19" s="79"/>
      <c r="TKB19" s="79"/>
      <c r="TKC19" s="79"/>
      <c r="TKD19" s="566"/>
      <c r="TKE19" s="79"/>
      <c r="TKF19" s="79"/>
      <c r="TKG19" s="79"/>
      <c r="TKH19" s="79"/>
      <c r="TKI19" s="567"/>
      <c r="TKJ19" s="79"/>
      <c r="TKK19" s="79"/>
      <c r="TKL19" s="566"/>
      <c r="TKM19" s="79"/>
      <c r="TKN19" s="79"/>
      <c r="TKO19" s="79"/>
      <c r="TKP19" s="79"/>
      <c r="TKQ19" s="79"/>
      <c r="TKR19" s="79"/>
      <c r="TKS19" s="566"/>
      <c r="TKT19" s="79"/>
      <c r="TKU19" s="79"/>
      <c r="TKV19" s="79"/>
      <c r="TKW19" s="79"/>
      <c r="TKX19" s="567"/>
      <c r="TKY19" s="79"/>
      <c r="TKZ19" s="79"/>
      <c r="TLA19" s="566"/>
      <c r="TLB19" s="79"/>
      <c r="TLC19" s="79"/>
      <c r="TLD19" s="79"/>
      <c r="TLE19" s="79"/>
      <c r="TLF19" s="79"/>
      <c r="TLG19" s="79"/>
      <c r="TLH19" s="566"/>
      <c r="TLI19" s="79"/>
      <c r="TLJ19" s="79"/>
      <c r="TLK19" s="79"/>
      <c r="TLL19" s="79"/>
      <c r="TLM19" s="567"/>
      <c r="TLN19" s="79"/>
      <c r="TLO19" s="79"/>
      <c r="TLP19" s="566"/>
      <c r="TLQ19" s="79"/>
      <c r="TLR19" s="79"/>
      <c r="TLS19" s="79"/>
      <c r="TLT19" s="79"/>
      <c r="TLU19" s="79"/>
      <c r="TLV19" s="79"/>
      <c r="TLW19" s="566"/>
      <c r="TLX19" s="79"/>
      <c r="TLY19" s="79"/>
      <c r="TLZ19" s="79"/>
      <c r="TMA19" s="79"/>
      <c r="TMB19" s="567"/>
      <c r="TMC19" s="79"/>
      <c r="TMD19" s="79"/>
      <c r="TME19" s="566"/>
      <c r="TMF19" s="79"/>
      <c r="TMG19" s="79"/>
      <c r="TMH19" s="79"/>
      <c r="TMI19" s="79"/>
      <c r="TMJ19" s="79"/>
      <c r="TMK19" s="79"/>
      <c r="TML19" s="566"/>
      <c r="TMM19" s="79"/>
      <c r="TMN19" s="79"/>
      <c r="TMO19" s="79"/>
      <c r="TMP19" s="79"/>
      <c r="TMQ19" s="567"/>
      <c r="TMR19" s="79"/>
      <c r="TMS19" s="79"/>
      <c r="TMT19" s="566"/>
      <c r="TMU19" s="79"/>
      <c r="TMV19" s="79"/>
      <c r="TMW19" s="79"/>
      <c r="TMX19" s="79"/>
      <c r="TMY19" s="79"/>
      <c r="TMZ19" s="79"/>
      <c r="TNA19" s="566"/>
      <c r="TNB19" s="79"/>
      <c r="TNC19" s="79"/>
      <c r="TND19" s="79"/>
      <c r="TNE19" s="79"/>
      <c r="TNF19" s="567"/>
      <c r="TNG19" s="79"/>
      <c r="TNH19" s="79"/>
      <c r="TNI19" s="566"/>
      <c r="TNJ19" s="79"/>
      <c r="TNK19" s="79"/>
      <c r="TNL19" s="79"/>
      <c r="TNM19" s="79"/>
      <c r="TNN19" s="79"/>
      <c r="TNO19" s="79"/>
      <c r="TNP19" s="566"/>
      <c r="TNQ19" s="79"/>
      <c r="TNR19" s="79"/>
      <c r="TNS19" s="79"/>
      <c r="TNT19" s="79"/>
      <c r="TNU19" s="567"/>
      <c r="TNV19" s="79"/>
      <c r="TNW19" s="79"/>
      <c r="TNX19" s="566"/>
      <c r="TNY19" s="79"/>
      <c r="TNZ19" s="79"/>
      <c r="TOA19" s="79"/>
      <c r="TOB19" s="79"/>
      <c r="TOC19" s="79"/>
      <c r="TOD19" s="79"/>
      <c r="TOE19" s="566"/>
      <c r="TOF19" s="79"/>
      <c r="TOG19" s="79"/>
      <c r="TOH19" s="79"/>
      <c r="TOI19" s="79"/>
      <c r="TOJ19" s="567"/>
      <c r="TOK19" s="79"/>
      <c r="TOL19" s="79"/>
      <c r="TOM19" s="566"/>
      <c r="TON19" s="79"/>
      <c r="TOO19" s="79"/>
      <c r="TOP19" s="79"/>
      <c r="TOQ19" s="79"/>
      <c r="TOR19" s="79"/>
      <c r="TOS19" s="79"/>
      <c r="TOT19" s="566"/>
      <c r="TOU19" s="79"/>
      <c r="TOV19" s="79"/>
      <c r="TOW19" s="79"/>
      <c r="TOX19" s="79"/>
      <c r="TOY19" s="567"/>
      <c r="TOZ19" s="79"/>
      <c r="TPA19" s="79"/>
      <c r="TPB19" s="566"/>
      <c r="TPC19" s="79"/>
      <c r="TPD19" s="79"/>
      <c r="TPE19" s="79"/>
      <c r="TPF19" s="79"/>
      <c r="TPG19" s="79"/>
      <c r="TPH19" s="79"/>
      <c r="TPI19" s="566"/>
      <c r="TPJ19" s="79"/>
      <c r="TPK19" s="79"/>
      <c r="TPL19" s="79"/>
      <c r="TPM19" s="79"/>
      <c r="TPN19" s="567"/>
      <c r="TPO19" s="79"/>
      <c r="TPP19" s="79"/>
      <c r="TPQ19" s="566"/>
      <c r="TPR19" s="79"/>
      <c r="TPS19" s="79"/>
      <c r="TPT19" s="79"/>
      <c r="TPU19" s="79"/>
      <c r="TPV19" s="79"/>
      <c r="TPW19" s="79"/>
      <c r="TPX19" s="566"/>
      <c r="TPY19" s="79"/>
      <c r="TPZ19" s="79"/>
      <c r="TQA19" s="79"/>
      <c r="TQB19" s="79"/>
      <c r="TQC19" s="567"/>
      <c r="TQD19" s="79"/>
      <c r="TQE19" s="79"/>
      <c r="TQF19" s="566"/>
      <c r="TQG19" s="79"/>
      <c r="TQH19" s="79"/>
      <c r="TQI19" s="79"/>
      <c r="TQJ19" s="79"/>
      <c r="TQK19" s="79"/>
      <c r="TQL19" s="79"/>
      <c r="TQM19" s="566"/>
      <c r="TQN19" s="79"/>
      <c r="TQO19" s="79"/>
      <c r="TQP19" s="79"/>
      <c r="TQQ19" s="79"/>
      <c r="TQR19" s="567"/>
      <c r="TQS19" s="79"/>
      <c r="TQT19" s="79"/>
      <c r="TQU19" s="566"/>
      <c r="TQV19" s="79"/>
      <c r="TQW19" s="79"/>
      <c r="TQX19" s="79"/>
      <c r="TQY19" s="79"/>
      <c r="TQZ19" s="79"/>
      <c r="TRA19" s="79"/>
      <c r="TRB19" s="566"/>
      <c r="TRC19" s="79"/>
      <c r="TRD19" s="79"/>
      <c r="TRE19" s="79"/>
      <c r="TRF19" s="79"/>
      <c r="TRG19" s="567"/>
      <c r="TRH19" s="79"/>
      <c r="TRI19" s="79"/>
      <c r="TRJ19" s="566"/>
      <c r="TRK19" s="79"/>
      <c r="TRL19" s="79"/>
      <c r="TRM19" s="79"/>
      <c r="TRN19" s="79"/>
      <c r="TRO19" s="79"/>
      <c r="TRP19" s="79"/>
      <c r="TRQ19" s="566"/>
      <c r="TRR19" s="79"/>
      <c r="TRS19" s="79"/>
      <c r="TRT19" s="79"/>
      <c r="TRU19" s="79"/>
      <c r="TRV19" s="567"/>
      <c r="TRW19" s="79"/>
      <c r="TRX19" s="79"/>
      <c r="TRY19" s="566"/>
      <c r="TRZ19" s="79"/>
      <c r="TSA19" s="79"/>
      <c r="TSB19" s="79"/>
      <c r="TSC19" s="79"/>
      <c r="TSD19" s="79"/>
      <c r="TSE19" s="79"/>
      <c r="TSF19" s="566"/>
      <c r="TSG19" s="79"/>
      <c r="TSH19" s="79"/>
      <c r="TSI19" s="79"/>
      <c r="TSJ19" s="79"/>
      <c r="TSK19" s="567"/>
      <c r="TSL19" s="79"/>
      <c r="TSM19" s="79"/>
      <c r="TSN19" s="566"/>
      <c r="TSO19" s="79"/>
      <c r="TSP19" s="79"/>
      <c r="TSQ19" s="79"/>
      <c r="TSR19" s="79"/>
      <c r="TSS19" s="79"/>
      <c r="TST19" s="79"/>
      <c r="TSU19" s="566"/>
      <c r="TSV19" s="79"/>
      <c r="TSW19" s="79"/>
      <c r="TSX19" s="79"/>
      <c r="TSY19" s="79"/>
      <c r="TSZ19" s="567"/>
      <c r="TTA19" s="79"/>
      <c r="TTB19" s="79"/>
      <c r="TTC19" s="566"/>
      <c r="TTD19" s="79"/>
      <c r="TTE19" s="79"/>
      <c r="TTF19" s="79"/>
      <c r="TTG19" s="79"/>
      <c r="TTH19" s="79"/>
      <c r="TTI19" s="79"/>
      <c r="TTJ19" s="566"/>
      <c r="TTK19" s="79"/>
      <c r="TTL19" s="79"/>
      <c r="TTM19" s="79"/>
      <c r="TTN19" s="79"/>
      <c r="TTO19" s="567"/>
      <c r="TTP19" s="79"/>
      <c r="TTQ19" s="79"/>
      <c r="TTR19" s="566"/>
      <c r="TTS19" s="79"/>
      <c r="TTT19" s="79"/>
      <c r="TTU19" s="79"/>
      <c r="TTV19" s="79"/>
      <c r="TTW19" s="79"/>
      <c r="TTX19" s="79"/>
      <c r="TTY19" s="566"/>
      <c r="TTZ19" s="79"/>
      <c r="TUA19" s="79"/>
      <c r="TUB19" s="79"/>
      <c r="TUC19" s="79"/>
      <c r="TUD19" s="567"/>
      <c r="TUE19" s="79"/>
      <c r="TUF19" s="79"/>
      <c r="TUG19" s="566"/>
      <c r="TUH19" s="79"/>
      <c r="TUI19" s="79"/>
      <c r="TUJ19" s="79"/>
      <c r="TUK19" s="79"/>
      <c r="TUL19" s="79"/>
      <c r="TUM19" s="79"/>
      <c r="TUN19" s="566"/>
      <c r="TUO19" s="79"/>
      <c r="TUP19" s="79"/>
      <c r="TUQ19" s="79"/>
      <c r="TUR19" s="79"/>
      <c r="TUS19" s="567"/>
      <c r="TUT19" s="79"/>
      <c r="TUU19" s="79"/>
      <c r="TUV19" s="566"/>
      <c r="TUW19" s="79"/>
      <c r="TUX19" s="79"/>
      <c r="TUY19" s="79"/>
      <c r="TUZ19" s="79"/>
      <c r="TVA19" s="79"/>
      <c r="TVB19" s="79"/>
      <c r="TVC19" s="566"/>
      <c r="TVD19" s="79"/>
      <c r="TVE19" s="79"/>
      <c r="TVF19" s="79"/>
      <c r="TVG19" s="79"/>
      <c r="TVH19" s="567"/>
      <c r="TVI19" s="79"/>
      <c r="TVJ19" s="79"/>
      <c r="TVK19" s="566"/>
      <c r="TVL19" s="79"/>
      <c r="TVM19" s="79"/>
      <c r="TVN19" s="79"/>
      <c r="TVO19" s="79"/>
      <c r="TVP19" s="79"/>
      <c r="TVQ19" s="79"/>
      <c r="TVR19" s="566"/>
      <c r="TVS19" s="79"/>
      <c r="TVT19" s="79"/>
      <c r="TVU19" s="79"/>
      <c r="TVV19" s="79"/>
      <c r="TVW19" s="567"/>
      <c r="TVX19" s="79"/>
      <c r="TVY19" s="79"/>
      <c r="TVZ19" s="566"/>
      <c r="TWA19" s="79"/>
      <c r="TWB19" s="79"/>
      <c r="TWC19" s="79"/>
      <c r="TWD19" s="79"/>
      <c r="TWE19" s="79"/>
      <c r="TWF19" s="79"/>
      <c r="TWG19" s="566"/>
      <c r="TWH19" s="79"/>
      <c r="TWI19" s="79"/>
      <c r="TWJ19" s="79"/>
      <c r="TWK19" s="79"/>
      <c r="TWL19" s="567"/>
      <c r="TWM19" s="79"/>
      <c r="TWN19" s="79"/>
      <c r="TWO19" s="566"/>
      <c r="TWP19" s="79"/>
      <c r="TWQ19" s="79"/>
      <c r="TWR19" s="79"/>
      <c r="TWS19" s="79"/>
      <c r="TWT19" s="79"/>
      <c r="TWU19" s="79"/>
      <c r="TWV19" s="566"/>
      <c r="TWW19" s="79"/>
      <c r="TWX19" s="79"/>
      <c r="TWY19" s="79"/>
      <c r="TWZ19" s="79"/>
      <c r="TXA19" s="567"/>
      <c r="TXB19" s="79"/>
      <c r="TXC19" s="79"/>
      <c r="TXD19" s="566"/>
      <c r="TXE19" s="79"/>
      <c r="TXF19" s="79"/>
      <c r="TXG19" s="79"/>
      <c r="TXH19" s="79"/>
      <c r="TXI19" s="79"/>
      <c r="TXJ19" s="79"/>
      <c r="TXK19" s="566"/>
      <c r="TXL19" s="79"/>
      <c r="TXM19" s="79"/>
      <c r="TXN19" s="79"/>
      <c r="TXO19" s="79"/>
      <c r="TXP19" s="567"/>
      <c r="TXQ19" s="79"/>
      <c r="TXR19" s="79"/>
      <c r="TXS19" s="566"/>
      <c r="TXT19" s="79"/>
      <c r="TXU19" s="79"/>
      <c r="TXV19" s="79"/>
      <c r="TXW19" s="79"/>
      <c r="TXX19" s="79"/>
      <c r="TXY19" s="79"/>
      <c r="TXZ19" s="566"/>
      <c r="TYA19" s="79"/>
      <c r="TYB19" s="79"/>
      <c r="TYC19" s="79"/>
      <c r="TYD19" s="79"/>
      <c r="TYE19" s="567"/>
      <c r="TYF19" s="79"/>
      <c r="TYG19" s="79"/>
      <c r="TYH19" s="566"/>
      <c r="TYI19" s="79"/>
      <c r="TYJ19" s="79"/>
      <c r="TYK19" s="79"/>
      <c r="TYL19" s="79"/>
      <c r="TYM19" s="79"/>
      <c r="TYN19" s="79"/>
      <c r="TYO19" s="566"/>
      <c r="TYP19" s="79"/>
      <c r="TYQ19" s="79"/>
      <c r="TYR19" s="79"/>
      <c r="TYS19" s="79"/>
      <c r="TYT19" s="567"/>
      <c r="TYU19" s="79"/>
      <c r="TYV19" s="79"/>
      <c r="TYW19" s="566"/>
      <c r="TYX19" s="79"/>
      <c r="TYY19" s="79"/>
      <c r="TYZ19" s="79"/>
      <c r="TZA19" s="79"/>
      <c r="TZB19" s="79"/>
      <c r="TZC19" s="79"/>
      <c r="TZD19" s="566"/>
      <c r="TZE19" s="79"/>
      <c r="TZF19" s="79"/>
      <c r="TZG19" s="79"/>
      <c r="TZH19" s="79"/>
      <c r="TZI19" s="567"/>
      <c r="TZJ19" s="79"/>
      <c r="TZK19" s="79"/>
      <c r="TZL19" s="566"/>
      <c r="TZM19" s="79"/>
      <c r="TZN19" s="79"/>
      <c r="TZO19" s="79"/>
      <c r="TZP19" s="79"/>
      <c r="TZQ19" s="79"/>
      <c r="TZR19" s="79"/>
      <c r="TZS19" s="566"/>
      <c r="TZT19" s="79"/>
      <c r="TZU19" s="79"/>
      <c r="TZV19" s="79"/>
      <c r="TZW19" s="79"/>
      <c r="TZX19" s="567"/>
      <c r="TZY19" s="79"/>
      <c r="TZZ19" s="79"/>
      <c r="UAA19" s="566"/>
      <c r="UAB19" s="79"/>
      <c r="UAC19" s="79"/>
      <c r="UAD19" s="79"/>
      <c r="UAE19" s="79"/>
      <c r="UAF19" s="79"/>
      <c r="UAG19" s="79"/>
      <c r="UAH19" s="566"/>
      <c r="UAI19" s="79"/>
      <c r="UAJ19" s="79"/>
      <c r="UAK19" s="79"/>
      <c r="UAL19" s="79"/>
      <c r="UAM19" s="567"/>
      <c r="UAN19" s="79"/>
      <c r="UAO19" s="79"/>
      <c r="UAP19" s="566"/>
      <c r="UAQ19" s="79"/>
      <c r="UAR19" s="79"/>
      <c r="UAS19" s="79"/>
      <c r="UAT19" s="79"/>
      <c r="UAU19" s="79"/>
      <c r="UAV19" s="79"/>
      <c r="UAW19" s="566"/>
      <c r="UAX19" s="79"/>
      <c r="UAY19" s="79"/>
      <c r="UAZ19" s="79"/>
      <c r="UBA19" s="79"/>
      <c r="UBB19" s="567"/>
      <c r="UBC19" s="79"/>
      <c r="UBD19" s="79"/>
      <c r="UBE19" s="566"/>
      <c r="UBF19" s="79"/>
      <c r="UBG19" s="79"/>
      <c r="UBH19" s="79"/>
      <c r="UBI19" s="79"/>
      <c r="UBJ19" s="79"/>
      <c r="UBK19" s="79"/>
      <c r="UBL19" s="566"/>
      <c r="UBM19" s="79"/>
      <c r="UBN19" s="79"/>
      <c r="UBO19" s="79"/>
      <c r="UBP19" s="79"/>
      <c r="UBQ19" s="567"/>
      <c r="UBR19" s="79"/>
      <c r="UBS19" s="79"/>
      <c r="UBT19" s="566"/>
      <c r="UBU19" s="79"/>
      <c r="UBV19" s="79"/>
      <c r="UBW19" s="79"/>
      <c r="UBX19" s="79"/>
      <c r="UBY19" s="79"/>
      <c r="UBZ19" s="79"/>
      <c r="UCA19" s="566"/>
      <c r="UCB19" s="79"/>
      <c r="UCC19" s="79"/>
      <c r="UCD19" s="79"/>
      <c r="UCE19" s="79"/>
      <c r="UCF19" s="567"/>
      <c r="UCG19" s="79"/>
      <c r="UCH19" s="79"/>
      <c r="UCI19" s="566"/>
      <c r="UCJ19" s="79"/>
      <c r="UCK19" s="79"/>
      <c r="UCL19" s="79"/>
      <c r="UCM19" s="79"/>
      <c r="UCN19" s="79"/>
      <c r="UCO19" s="79"/>
      <c r="UCP19" s="566"/>
      <c r="UCQ19" s="79"/>
      <c r="UCR19" s="79"/>
      <c r="UCS19" s="79"/>
      <c r="UCT19" s="79"/>
      <c r="UCU19" s="567"/>
      <c r="UCV19" s="79"/>
      <c r="UCW19" s="79"/>
      <c r="UCX19" s="566"/>
      <c r="UCY19" s="79"/>
      <c r="UCZ19" s="79"/>
      <c r="UDA19" s="79"/>
      <c r="UDB19" s="79"/>
      <c r="UDC19" s="79"/>
      <c r="UDD19" s="79"/>
      <c r="UDE19" s="566"/>
      <c r="UDF19" s="79"/>
      <c r="UDG19" s="79"/>
      <c r="UDH19" s="79"/>
      <c r="UDI19" s="79"/>
      <c r="UDJ19" s="567"/>
      <c r="UDK19" s="79"/>
      <c r="UDL19" s="79"/>
      <c r="UDM19" s="566"/>
      <c r="UDN19" s="79"/>
      <c r="UDO19" s="79"/>
      <c r="UDP19" s="79"/>
      <c r="UDQ19" s="79"/>
      <c r="UDR19" s="79"/>
      <c r="UDS19" s="79"/>
      <c r="UDT19" s="566"/>
      <c r="UDU19" s="79"/>
      <c r="UDV19" s="79"/>
      <c r="UDW19" s="79"/>
      <c r="UDX19" s="79"/>
      <c r="UDY19" s="567"/>
      <c r="UDZ19" s="79"/>
      <c r="UEA19" s="79"/>
      <c r="UEB19" s="566"/>
      <c r="UEC19" s="79"/>
      <c r="UED19" s="79"/>
      <c r="UEE19" s="79"/>
      <c r="UEF19" s="79"/>
      <c r="UEG19" s="79"/>
      <c r="UEH19" s="79"/>
      <c r="UEI19" s="566"/>
      <c r="UEJ19" s="79"/>
      <c r="UEK19" s="79"/>
      <c r="UEL19" s="79"/>
      <c r="UEM19" s="79"/>
      <c r="UEN19" s="567"/>
      <c r="UEO19" s="79"/>
      <c r="UEP19" s="79"/>
      <c r="UEQ19" s="566"/>
      <c r="UER19" s="79"/>
      <c r="UES19" s="79"/>
      <c r="UET19" s="79"/>
      <c r="UEU19" s="79"/>
      <c r="UEV19" s="79"/>
      <c r="UEW19" s="79"/>
      <c r="UEX19" s="566"/>
      <c r="UEY19" s="79"/>
      <c r="UEZ19" s="79"/>
      <c r="UFA19" s="79"/>
      <c r="UFB19" s="79"/>
      <c r="UFC19" s="567"/>
      <c r="UFD19" s="79"/>
      <c r="UFE19" s="79"/>
      <c r="UFF19" s="566"/>
      <c r="UFG19" s="79"/>
      <c r="UFH19" s="79"/>
      <c r="UFI19" s="79"/>
      <c r="UFJ19" s="79"/>
      <c r="UFK19" s="79"/>
      <c r="UFL19" s="79"/>
      <c r="UFM19" s="566"/>
      <c r="UFN19" s="79"/>
      <c r="UFO19" s="79"/>
      <c r="UFP19" s="79"/>
      <c r="UFQ19" s="79"/>
      <c r="UFR19" s="567"/>
      <c r="UFS19" s="79"/>
      <c r="UFT19" s="79"/>
      <c r="UFU19" s="566"/>
      <c r="UFV19" s="79"/>
      <c r="UFW19" s="79"/>
      <c r="UFX19" s="79"/>
      <c r="UFY19" s="79"/>
      <c r="UFZ19" s="79"/>
      <c r="UGA19" s="79"/>
      <c r="UGB19" s="566"/>
      <c r="UGC19" s="79"/>
      <c r="UGD19" s="79"/>
      <c r="UGE19" s="79"/>
      <c r="UGF19" s="79"/>
      <c r="UGG19" s="567"/>
      <c r="UGH19" s="79"/>
      <c r="UGI19" s="79"/>
      <c r="UGJ19" s="566"/>
      <c r="UGK19" s="79"/>
      <c r="UGL19" s="79"/>
      <c r="UGM19" s="79"/>
      <c r="UGN19" s="79"/>
      <c r="UGO19" s="79"/>
      <c r="UGP19" s="79"/>
      <c r="UGQ19" s="566"/>
      <c r="UGR19" s="79"/>
      <c r="UGS19" s="79"/>
      <c r="UGT19" s="79"/>
      <c r="UGU19" s="79"/>
      <c r="UGV19" s="567"/>
      <c r="UGW19" s="79"/>
      <c r="UGX19" s="79"/>
      <c r="UGY19" s="566"/>
      <c r="UGZ19" s="79"/>
      <c r="UHA19" s="79"/>
      <c r="UHB19" s="79"/>
      <c r="UHC19" s="79"/>
      <c r="UHD19" s="79"/>
      <c r="UHE19" s="79"/>
      <c r="UHF19" s="566"/>
      <c r="UHG19" s="79"/>
      <c r="UHH19" s="79"/>
      <c r="UHI19" s="79"/>
      <c r="UHJ19" s="79"/>
      <c r="UHK19" s="567"/>
      <c r="UHL19" s="79"/>
      <c r="UHM19" s="79"/>
      <c r="UHN19" s="566"/>
      <c r="UHO19" s="79"/>
      <c r="UHP19" s="79"/>
      <c r="UHQ19" s="79"/>
      <c r="UHR19" s="79"/>
      <c r="UHS19" s="79"/>
      <c r="UHT19" s="79"/>
      <c r="UHU19" s="566"/>
      <c r="UHV19" s="79"/>
      <c r="UHW19" s="79"/>
      <c r="UHX19" s="79"/>
      <c r="UHY19" s="79"/>
      <c r="UHZ19" s="567"/>
      <c r="UIA19" s="79"/>
      <c r="UIB19" s="79"/>
      <c r="UIC19" s="566"/>
      <c r="UID19" s="79"/>
      <c r="UIE19" s="79"/>
      <c r="UIF19" s="79"/>
      <c r="UIG19" s="79"/>
      <c r="UIH19" s="79"/>
      <c r="UII19" s="79"/>
      <c r="UIJ19" s="566"/>
      <c r="UIK19" s="79"/>
      <c r="UIL19" s="79"/>
      <c r="UIM19" s="79"/>
      <c r="UIN19" s="79"/>
      <c r="UIO19" s="567"/>
      <c r="UIP19" s="79"/>
      <c r="UIQ19" s="79"/>
      <c r="UIR19" s="566"/>
      <c r="UIS19" s="79"/>
      <c r="UIT19" s="79"/>
      <c r="UIU19" s="79"/>
      <c r="UIV19" s="79"/>
      <c r="UIW19" s="79"/>
      <c r="UIX19" s="79"/>
      <c r="UIY19" s="566"/>
      <c r="UIZ19" s="79"/>
      <c r="UJA19" s="79"/>
      <c r="UJB19" s="79"/>
      <c r="UJC19" s="79"/>
      <c r="UJD19" s="567"/>
      <c r="UJE19" s="79"/>
      <c r="UJF19" s="79"/>
      <c r="UJG19" s="566"/>
      <c r="UJH19" s="79"/>
      <c r="UJI19" s="79"/>
      <c r="UJJ19" s="79"/>
      <c r="UJK19" s="79"/>
      <c r="UJL19" s="79"/>
      <c r="UJM19" s="79"/>
      <c r="UJN19" s="566"/>
      <c r="UJO19" s="79"/>
      <c r="UJP19" s="79"/>
      <c r="UJQ19" s="79"/>
      <c r="UJR19" s="79"/>
      <c r="UJS19" s="567"/>
      <c r="UJT19" s="79"/>
      <c r="UJU19" s="79"/>
      <c r="UJV19" s="566"/>
      <c r="UJW19" s="79"/>
      <c r="UJX19" s="79"/>
      <c r="UJY19" s="79"/>
      <c r="UJZ19" s="79"/>
      <c r="UKA19" s="79"/>
      <c r="UKB19" s="79"/>
      <c r="UKC19" s="566"/>
      <c r="UKD19" s="79"/>
      <c r="UKE19" s="79"/>
      <c r="UKF19" s="79"/>
      <c r="UKG19" s="79"/>
      <c r="UKH19" s="567"/>
      <c r="UKI19" s="79"/>
      <c r="UKJ19" s="79"/>
      <c r="UKK19" s="566"/>
      <c r="UKL19" s="79"/>
      <c r="UKM19" s="79"/>
      <c r="UKN19" s="79"/>
      <c r="UKO19" s="79"/>
      <c r="UKP19" s="79"/>
      <c r="UKQ19" s="79"/>
      <c r="UKR19" s="566"/>
      <c r="UKS19" s="79"/>
      <c r="UKT19" s="79"/>
      <c r="UKU19" s="79"/>
      <c r="UKV19" s="79"/>
      <c r="UKW19" s="567"/>
      <c r="UKX19" s="79"/>
      <c r="UKY19" s="79"/>
      <c r="UKZ19" s="566"/>
      <c r="ULA19" s="79"/>
      <c r="ULB19" s="79"/>
      <c r="ULC19" s="79"/>
      <c r="ULD19" s="79"/>
      <c r="ULE19" s="79"/>
      <c r="ULF19" s="79"/>
      <c r="ULG19" s="566"/>
      <c r="ULH19" s="79"/>
      <c r="ULI19" s="79"/>
      <c r="ULJ19" s="79"/>
      <c r="ULK19" s="79"/>
      <c r="ULL19" s="567"/>
      <c r="ULM19" s="79"/>
      <c r="ULN19" s="79"/>
      <c r="ULO19" s="566"/>
      <c r="ULP19" s="79"/>
      <c r="ULQ19" s="79"/>
      <c r="ULR19" s="79"/>
      <c r="ULS19" s="79"/>
      <c r="ULT19" s="79"/>
      <c r="ULU19" s="79"/>
      <c r="ULV19" s="566"/>
      <c r="ULW19" s="79"/>
      <c r="ULX19" s="79"/>
      <c r="ULY19" s="79"/>
      <c r="ULZ19" s="79"/>
      <c r="UMA19" s="567"/>
      <c r="UMB19" s="79"/>
      <c r="UMC19" s="79"/>
      <c r="UMD19" s="566"/>
      <c r="UME19" s="79"/>
      <c r="UMF19" s="79"/>
      <c r="UMG19" s="79"/>
      <c r="UMH19" s="79"/>
      <c r="UMI19" s="79"/>
      <c r="UMJ19" s="79"/>
      <c r="UMK19" s="566"/>
      <c r="UML19" s="79"/>
      <c r="UMM19" s="79"/>
      <c r="UMN19" s="79"/>
      <c r="UMO19" s="79"/>
      <c r="UMP19" s="567"/>
      <c r="UMQ19" s="79"/>
      <c r="UMR19" s="79"/>
      <c r="UMS19" s="566"/>
      <c r="UMT19" s="79"/>
      <c r="UMU19" s="79"/>
      <c r="UMV19" s="79"/>
      <c r="UMW19" s="79"/>
      <c r="UMX19" s="79"/>
      <c r="UMY19" s="79"/>
      <c r="UMZ19" s="566"/>
      <c r="UNA19" s="79"/>
      <c r="UNB19" s="79"/>
      <c r="UNC19" s="79"/>
      <c r="UND19" s="79"/>
      <c r="UNE19" s="567"/>
      <c r="UNF19" s="79"/>
      <c r="UNG19" s="79"/>
      <c r="UNH19" s="566"/>
      <c r="UNI19" s="79"/>
      <c r="UNJ19" s="79"/>
      <c r="UNK19" s="79"/>
      <c r="UNL19" s="79"/>
      <c r="UNM19" s="79"/>
      <c r="UNN19" s="79"/>
      <c r="UNO19" s="566"/>
      <c r="UNP19" s="79"/>
      <c r="UNQ19" s="79"/>
      <c r="UNR19" s="79"/>
      <c r="UNS19" s="79"/>
      <c r="UNT19" s="567"/>
      <c r="UNU19" s="79"/>
      <c r="UNV19" s="79"/>
      <c r="UNW19" s="566"/>
      <c r="UNX19" s="79"/>
      <c r="UNY19" s="79"/>
      <c r="UNZ19" s="79"/>
      <c r="UOA19" s="79"/>
      <c r="UOB19" s="79"/>
      <c r="UOC19" s="79"/>
      <c r="UOD19" s="566"/>
      <c r="UOE19" s="79"/>
      <c r="UOF19" s="79"/>
      <c r="UOG19" s="79"/>
      <c r="UOH19" s="79"/>
      <c r="UOI19" s="567"/>
      <c r="UOJ19" s="79"/>
      <c r="UOK19" s="79"/>
      <c r="UOL19" s="566"/>
      <c r="UOM19" s="79"/>
      <c r="UON19" s="79"/>
      <c r="UOO19" s="79"/>
      <c r="UOP19" s="79"/>
      <c r="UOQ19" s="79"/>
      <c r="UOR19" s="79"/>
      <c r="UOS19" s="566"/>
      <c r="UOT19" s="79"/>
      <c r="UOU19" s="79"/>
      <c r="UOV19" s="79"/>
      <c r="UOW19" s="79"/>
      <c r="UOX19" s="567"/>
      <c r="UOY19" s="79"/>
      <c r="UOZ19" s="79"/>
      <c r="UPA19" s="566"/>
      <c r="UPB19" s="79"/>
      <c r="UPC19" s="79"/>
      <c r="UPD19" s="79"/>
      <c r="UPE19" s="79"/>
      <c r="UPF19" s="79"/>
      <c r="UPG19" s="79"/>
      <c r="UPH19" s="566"/>
      <c r="UPI19" s="79"/>
      <c r="UPJ19" s="79"/>
      <c r="UPK19" s="79"/>
      <c r="UPL19" s="79"/>
      <c r="UPM19" s="567"/>
      <c r="UPN19" s="79"/>
      <c r="UPO19" s="79"/>
      <c r="UPP19" s="566"/>
      <c r="UPQ19" s="79"/>
      <c r="UPR19" s="79"/>
      <c r="UPS19" s="79"/>
      <c r="UPT19" s="79"/>
      <c r="UPU19" s="79"/>
      <c r="UPV19" s="79"/>
      <c r="UPW19" s="566"/>
      <c r="UPX19" s="79"/>
      <c r="UPY19" s="79"/>
      <c r="UPZ19" s="79"/>
      <c r="UQA19" s="79"/>
      <c r="UQB19" s="567"/>
      <c r="UQC19" s="79"/>
      <c r="UQD19" s="79"/>
      <c r="UQE19" s="566"/>
      <c r="UQF19" s="79"/>
      <c r="UQG19" s="79"/>
      <c r="UQH19" s="79"/>
      <c r="UQI19" s="79"/>
      <c r="UQJ19" s="79"/>
      <c r="UQK19" s="79"/>
      <c r="UQL19" s="566"/>
      <c r="UQM19" s="79"/>
      <c r="UQN19" s="79"/>
      <c r="UQO19" s="79"/>
      <c r="UQP19" s="79"/>
      <c r="UQQ19" s="567"/>
      <c r="UQR19" s="79"/>
      <c r="UQS19" s="79"/>
      <c r="UQT19" s="566"/>
      <c r="UQU19" s="79"/>
      <c r="UQV19" s="79"/>
      <c r="UQW19" s="79"/>
      <c r="UQX19" s="79"/>
      <c r="UQY19" s="79"/>
      <c r="UQZ19" s="79"/>
      <c r="URA19" s="566"/>
      <c r="URB19" s="79"/>
      <c r="URC19" s="79"/>
      <c r="URD19" s="79"/>
      <c r="URE19" s="79"/>
      <c r="URF19" s="567"/>
      <c r="URG19" s="79"/>
      <c r="URH19" s="79"/>
      <c r="URI19" s="566"/>
      <c r="URJ19" s="79"/>
      <c r="URK19" s="79"/>
      <c r="URL19" s="79"/>
      <c r="URM19" s="79"/>
      <c r="URN19" s="79"/>
      <c r="URO19" s="79"/>
      <c r="URP19" s="566"/>
      <c r="URQ19" s="79"/>
      <c r="URR19" s="79"/>
      <c r="URS19" s="79"/>
      <c r="URT19" s="79"/>
      <c r="URU19" s="567"/>
      <c r="URV19" s="79"/>
      <c r="URW19" s="79"/>
      <c r="URX19" s="566"/>
      <c r="URY19" s="79"/>
      <c r="URZ19" s="79"/>
      <c r="USA19" s="79"/>
      <c r="USB19" s="79"/>
      <c r="USC19" s="79"/>
      <c r="USD19" s="79"/>
      <c r="USE19" s="566"/>
      <c r="USF19" s="79"/>
      <c r="USG19" s="79"/>
      <c r="USH19" s="79"/>
      <c r="USI19" s="79"/>
      <c r="USJ19" s="567"/>
      <c r="USK19" s="79"/>
      <c r="USL19" s="79"/>
      <c r="USM19" s="566"/>
      <c r="USN19" s="79"/>
      <c r="USO19" s="79"/>
      <c r="USP19" s="79"/>
      <c r="USQ19" s="79"/>
      <c r="USR19" s="79"/>
      <c r="USS19" s="79"/>
      <c r="UST19" s="566"/>
      <c r="USU19" s="79"/>
      <c r="USV19" s="79"/>
      <c r="USW19" s="79"/>
      <c r="USX19" s="79"/>
      <c r="USY19" s="567"/>
      <c r="USZ19" s="79"/>
      <c r="UTA19" s="79"/>
      <c r="UTB19" s="566"/>
      <c r="UTC19" s="79"/>
      <c r="UTD19" s="79"/>
      <c r="UTE19" s="79"/>
      <c r="UTF19" s="79"/>
      <c r="UTG19" s="79"/>
      <c r="UTH19" s="79"/>
      <c r="UTI19" s="566"/>
      <c r="UTJ19" s="79"/>
      <c r="UTK19" s="79"/>
      <c r="UTL19" s="79"/>
      <c r="UTM19" s="79"/>
      <c r="UTN19" s="567"/>
      <c r="UTO19" s="79"/>
      <c r="UTP19" s="79"/>
      <c r="UTQ19" s="566"/>
      <c r="UTR19" s="79"/>
      <c r="UTS19" s="79"/>
      <c r="UTT19" s="79"/>
      <c r="UTU19" s="79"/>
      <c r="UTV19" s="79"/>
      <c r="UTW19" s="79"/>
      <c r="UTX19" s="566"/>
      <c r="UTY19" s="79"/>
      <c r="UTZ19" s="79"/>
      <c r="UUA19" s="79"/>
      <c r="UUB19" s="79"/>
      <c r="UUC19" s="567"/>
      <c r="UUD19" s="79"/>
      <c r="UUE19" s="79"/>
      <c r="UUF19" s="566"/>
      <c r="UUG19" s="79"/>
      <c r="UUH19" s="79"/>
      <c r="UUI19" s="79"/>
      <c r="UUJ19" s="79"/>
      <c r="UUK19" s="79"/>
      <c r="UUL19" s="79"/>
      <c r="UUM19" s="566"/>
      <c r="UUN19" s="79"/>
      <c r="UUO19" s="79"/>
      <c r="UUP19" s="79"/>
      <c r="UUQ19" s="79"/>
      <c r="UUR19" s="567"/>
      <c r="UUS19" s="79"/>
      <c r="UUT19" s="79"/>
      <c r="UUU19" s="566"/>
      <c r="UUV19" s="79"/>
      <c r="UUW19" s="79"/>
      <c r="UUX19" s="79"/>
      <c r="UUY19" s="79"/>
      <c r="UUZ19" s="79"/>
      <c r="UVA19" s="79"/>
      <c r="UVB19" s="566"/>
      <c r="UVC19" s="79"/>
      <c r="UVD19" s="79"/>
      <c r="UVE19" s="79"/>
      <c r="UVF19" s="79"/>
      <c r="UVG19" s="567"/>
      <c r="UVH19" s="79"/>
      <c r="UVI19" s="79"/>
      <c r="UVJ19" s="566"/>
      <c r="UVK19" s="79"/>
      <c r="UVL19" s="79"/>
      <c r="UVM19" s="79"/>
      <c r="UVN19" s="79"/>
      <c r="UVO19" s="79"/>
      <c r="UVP19" s="79"/>
      <c r="UVQ19" s="566"/>
      <c r="UVR19" s="79"/>
      <c r="UVS19" s="79"/>
      <c r="UVT19" s="79"/>
      <c r="UVU19" s="79"/>
      <c r="UVV19" s="567"/>
      <c r="UVW19" s="79"/>
      <c r="UVX19" s="79"/>
      <c r="UVY19" s="566"/>
      <c r="UVZ19" s="79"/>
      <c r="UWA19" s="79"/>
      <c r="UWB19" s="79"/>
      <c r="UWC19" s="79"/>
      <c r="UWD19" s="79"/>
      <c r="UWE19" s="79"/>
      <c r="UWF19" s="566"/>
      <c r="UWG19" s="79"/>
      <c r="UWH19" s="79"/>
      <c r="UWI19" s="79"/>
      <c r="UWJ19" s="79"/>
      <c r="UWK19" s="567"/>
      <c r="UWL19" s="79"/>
      <c r="UWM19" s="79"/>
      <c r="UWN19" s="566"/>
      <c r="UWO19" s="79"/>
      <c r="UWP19" s="79"/>
      <c r="UWQ19" s="79"/>
      <c r="UWR19" s="79"/>
      <c r="UWS19" s="79"/>
      <c r="UWT19" s="79"/>
      <c r="UWU19" s="566"/>
      <c r="UWV19" s="79"/>
      <c r="UWW19" s="79"/>
      <c r="UWX19" s="79"/>
      <c r="UWY19" s="79"/>
      <c r="UWZ19" s="567"/>
      <c r="UXA19" s="79"/>
      <c r="UXB19" s="79"/>
      <c r="UXC19" s="566"/>
      <c r="UXD19" s="79"/>
      <c r="UXE19" s="79"/>
      <c r="UXF19" s="79"/>
      <c r="UXG19" s="79"/>
      <c r="UXH19" s="79"/>
      <c r="UXI19" s="79"/>
      <c r="UXJ19" s="566"/>
      <c r="UXK19" s="79"/>
      <c r="UXL19" s="79"/>
      <c r="UXM19" s="79"/>
      <c r="UXN19" s="79"/>
      <c r="UXO19" s="567"/>
      <c r="UXP19" s="79"/>
      <c r="UXQ19" s="79"/>
      <c r="UXR19" s="566"/>
      <c r="UXS19" s="79"/>
      <c r="UXT19" s="79"/>
      <c r="UXU19" s="79"/>
      <c r="UXV19" s="79"/>
      <c r="UXW19" s="79"/>
      <c r="UXX19" s="79"/>
      <c r="UXY19" s="566"/>
      <c r="UXZ19" s="79"/>
      <c r="UYA19" s="79"/>
      <c r="UYB19" s="79"/>
      <c r="UYC19" s="79"/>
      <c r="UYD19" s="567"/>
      <c r="UYE19" s="79"/>
      <c r="UYF19" s="79"/>
      <c r="UYG19" s="566"/>
      <c r="UYH19" s="79"/>
      <c r="UYI19" s="79"/>
      <c r="UYJ19" s="79"/>
      <c r="UYK19" s="79"/>
      <c r="UYL19" s="79"/>
      <c r="UYM19" s="79"/>
      <c r="UYN19" s="566"/>
      <c r="UYO19" s="79"/>
      <c r="UYP19" s="79"/>
      <c r="UYQ19" s="79"/>
      <c r="UYR19" s="79"/>
      <c r="UYS19" s="567"/>
      <c r="UYT19" s="79"/>
      <c r="UYU19" s="79"/>
      <c r="UYV19" s="566"/>
      <c r="UYW19" s="79"/>
      <c r="UYX19" s="79"/>
      <c r="UYY19" s="79"/>
      <c r="UYZ19" s="79"/>
      <c r="UZA19" s="79"/>
      <c r="UZB19" s="79"/>
      <c r="UZC19" s="566"/>
      <c r="UZD19" s="79"/>
      <c r="UZE19" s="79"/>
      <c r="UZF19" s="79"/>
      <c r="UZG19" s="79"/>
      <c r="UZH19" s="567"/>
      <c r="UZI19" s="79"/>
      <c r="UZJ19" s="79"/>
      <c r="UZK19" s="566"/>
      <c r="UZL19" s="79"/>
      <c r="UZM19" s="79"/>
      <c r="UZN19" s="79"/>
      <c r="UZO19" s="79"/>
      <c r="UZP19" s="79"/>
      <c r="UZQ19" s="79"/>
      <c r="UZR19" s="566"/>
      <c r="UZS19" s="79"/>
      <c r="UZT19" s="79"/>
      <c r="UZU19" s="79"/>
      <c r="UZV19" s="79"/>
      <c r="UZW19" s="567"/>
      <c r="UZX19" s="79"/>
      <c r="UZY19" s="79"/>
      <c r="UZZ19" s="566"/>
      <c r="VAA19" s="79"/>
      <c r="VAB19" s="79"/>
      <c r="VAC19" s="79"/>
      <c r="VAD19" s="79"/>
      <c r="VAE19" s="79"/>
      <c r="VAF19" s="79"/>
      <c r="VAG19" s="566"/>
      <c r="VAH19" s="79"/>
      <c r="VAI19" s="79"/>
      <c r="VAJ19" s="79"/>
      <c r="VAK19" s="79"/>
      <c r="VAL19" s="567"/>
      <c r="VAM19" s="79"/>
      <c r="VAN19" s="79"/>
      <c r="VAO19" s="566"/>
      <c r="VAP19" s="79"/>
      <c r="VAQ19" s="79"/>
      <c r="VAR19" s="79"/>
      <c r="VAS19" s="79"/>
      <c r="VAT19" s="79"/>
      <c r="VAU19" s="79"/>
      <c r="VAV19" s="566"/>
      <c r="VAW19" s="79"/>
      <c r="VAX19" s="79"/>
      <c r="VAY19" s="79"/>
      <c r="VAZ19" s="79"/>
      <c r="VBA19" s="567"/>
      <c r="VBB19" s="79"/>
      <c r="VBC19" s="79"/>
      <c r="VBD19" s="566"/>
      <c r="VBE19" s="79"/>
      <c r="VBF19" s="79"/>
      <c r="VBG19" s="79"/>
      <c r="VBH19" s="79"/>
      <c r="VBI19" s="79"/>
      <c r="VBJ19" s="79"/>
      <c r="VBK19" s="566"/>
      <c r="VBL19" s="79"/>
      <c r="VBM19" s="79"/>
      <c r="VBN19" s="79"/>
      <c r="VBO19" s="79"/>
      <c r="VBP19" s="567"/>
      <c r="VBQ19" s="79"/>
      <c r="VBR19" s="79"/>
      <c r="VBS19" s="566"/>
      <c r="VBT19" s="79"/>
      <c r="VBU19" s="79"/>
      <c r="VBV19" s="79"/>
      <c r="VBW19" s="79"/>
      <c r="VBX19" s="79"/>
      <c r="VBY19" s="79"/>
      <c r="VBZ19" s="566"/>
      <c r="VCA19" s="79"/>
      <c r="VCB19" s="79"/>
      <c r="VCC19" s="79"/>
      <c r="VCD19" s="79"/>
      <c r="VCE19" s="567"/>
      <c r="VCF19" s="79"/>
      <c r="VCG19" s="79"/>
      <c r="VCH19" s="566"/>
      <c r="VCI19" s="79"/>
      <c r="VCJ19" s="79"/>
      <c r="VCK19" s="79"/>
      <c r="VCL19" s="79"/>
      <c r="VCM19" s="79"/>
      <c r="VCN19" s="79"/>
      <c r="VCO19" s="566"/>
      <c r="VCP19" s="79"/>
      <c r="VCQ19" s="79"/>
      <c r="VCR19" s="79"/>
      <c r="VCS19" s="79"/>
      <c r="VCT19" s="567"/>
      <c r="VCU19" s="79"/>
      <c r="VCV19" s="79"/>
      <c r="VCW19" s="566"/>
      <c r="VCX19" s="79"/>
      <c r="VCY19" s="79"/>
      <c r="VCZ19" s="79"/>
      <c r="VDA19" s="79"/>
      <c r="VDB19" s="79"/>
      <c r="VDC19" s="79"/>
      <c r="VDD19" s="566"/>
      <c r="VDE19" s="79"/>
      <c r="VDF19" s="79"/>
      <c r="VDG19" s="79"/>
      <c r="VDH19" s="79"/>
      <c r="VDI19" s="567"/>
      <c r="VDJ19" s="79"/>
      <c r="VDK19" s="79"/>
      <c r="VDL19" s="566"/>
      <c r="VDM19" s="79"/>
      <c r="VDN19" s="79"/>
      <c r="VDO19" s="79"/>
      <c r="VDP19" s="79"/>
      <c r="VDQ19" s="79"/>
      <c r="VDR19" s="79"/>
      <c r="VDS19" s="566"/>
      <c r="VDT19" s="79"/>
      <c r="VDU19" s="79"/>
      <c r="VDV19" s="79"/>
      <c r="VDW19" s="79"/>
      <c r="VDX19" s="567"/>
      <c r="VDY19" s="79"/>
      <c r="VDZ19" s="79"/>
      <c r="VEA19" s="566"/>
      <c r="VEB19" s="79"/>
      <c r="VEC19" s="79"/>
      <c r="VED19" s="79"/>
      <c r="VEE19" s="79"/>
      <c r="VEF19" s="79"/>
      <c r="VEG19" s="79"/>
      <c r="VEH19" s="566"/>
      <c r="VEI19" s="79"/>
      <c r="VEJ19" s="79"/>
      <c r="VEK19" s="79"/>
      <c r="VEL19" s="79"/>
      <c r="VEM19" s="567"/>
      <c r="VEN19" s="79"/>
      <c r="VEO19" s="79"/>
      <c r="VEP19" s="566"/>
      <c r="VEQ19" s="79"/>
      <c r="VER19" s="79"/>
      <c r="VES19" s="79"/>
      <c r="VET19" s="79"/>
      <c r="VEU19" s="79"/>
      <c r="VEV19" s="79"/>
      <c r="VEW19" s="566"/>
      <c r="VEX19" s="79"/>
      <c r="VEY19" s="79"/>
      <c r="VEZ19" s="79"/>
      <c r="VFA19" s="79"/>
      <c r="VFB19" s="567"/>
      <c r="VFC19" s="79"/>
      <c r="VFD19" s="79"/>
      <c r="VFE19" s="566"/>
      <c r="VFF19" s="79"/>
      <c r="VFG19" s="79"/>
      <c r="VFH19" s="79"/>
      <c r="VFI19" s="79"/>
      <c r="VFJ19" s="79"/>
      <c r="VFK19" s="79"/>
      <c r="VFL19" s="566"/>
      <c r="VFM19" s="79"/>
      <c r="VFN19" s="79"/>
      <c r="VFO19" s="79"/>
      <c r="VFP19" s="79"/>
      <c r="VFQ19" s="567"/>
      <c r="VFR19" s="79"/>
      <c r="VFS19" s="79"/>
      <c r="VFT19" s="566"/>
      <c r="VFU19" s="79"/>
      <c r="VFV19" s="79"/>
      <c r="VFW19" s="79"/>
      <c r="VFX19" s="79"/>
      <c r="VFY19" s="79"/>
      <c r="VFZ19" s="79"/>
      <c r="VGA19" s="566"/>
      <c r="VGB19" s="79"/>
      <c r="VGC19" s="79"/>
      <c r="VGD19" s="79"/>
      <c r="VGE19" s="79"/>
      <c r="VGF19" s="567"/>
      <c r="VGG19" s="79"/>
      <c r="VGH19" s="79"/>
      <c r="VGI19" s="566"/>
      <c r="VGJ19" s="79"/>
      <c r="VGK19" s="79"/>
      <c r="VGL19" s="79"/>
      <c r="VGM19" s="79"/>
      <c r="VGN19" s="79"/>
      <c r="VGO19" s="79"/>
      <c r="VGP19" s="566"/>
      <c r="VGQ19" s="79"/>
      <c r="VGR19" s="79"/>
      <c r="VGS19" s="79"/>
      <c r="VGT19" s="79"/>
      <c r="VGU19" s="567"/>
      <c r="VGV19" s="79"/>
      <c r="VGW19" s="79"/>
      <c r="VGX19" s="566"/>
      <c r="VGY19" s="79"/>
      <c r="VGZ19" s="79"/>
      <c r="VHA19" s="79"/>
      <c r="VHB19" s="79"/>
      <c r="VHC19" s="79"/>
      <c r="VHD19" s="79"/>
      <c r="VHE19" s="566"/>
      <c r="VHF19" s="79"/>
      <c r="VHG19" s="79"/>
      <c r="VHH19" s="79"/>
      <c r="VHI19" s="79"/>
      <c r="VHJ19" s="567"/>
      <c r="VHK19" s="79"/>
      <c r="VHL19" s="79"/>
      <c r="VHM19" s="566"/>
      <c r="VHN19" s="79"/>
      <c r="VHO19" s="79"/>
      <c r="VHP19" s="79"/>
      <c r="VHQ19" s="79"/>
      <c r="VHR19" s="79"/>
      <c r="VHS19" s="79"/>
      <c r="VHT19" s="566"/>
      <c r="VHU19" s="79"/>
      <c r="VHV19" s="79"/>
      <c r="VHW19" s="79"/>
      <c r="VHX19" s="79"/>
      <c r="VHY19" s="567"/>
      <c r="VHZ19" s="79"/>
      <c r="VIA19" s="79"/>
      <c r="VIB19" s="566"/>
      <c r="VIC19" s="79"/>
      <c r="VID19" s="79"/>
      <c r="VIE19" s="79"/>
      <c r="VIF19" s="79"/>
      <c r="VIG19" s="79"/>
      <c r="VIH19" s="79"/>
      <c r="VII19" s="566"/>
      <c r="VIJ19" s="79"/>
      <c r="VIK19" s="79"/>
      <c r="VIL19" s="79"/>
      <c r="VIM19" s="79"/>
      <c r="VIN19" s="567"/>
      <c r="VIO19" s="79"/>
      <c r="VIP19" s="79"/>
      <c r="VIQ19" s="566"/>
      <c r="VIR19" s="79"/>
      <c r="VIS19" s="79"/>
      <c r="VIT19" s="79"/>
      <c r="VIU19" s="79"/>
      <c r="VIV19" s="79"/>
      <c r="VIW19" s="79"/>
      <c r="VIX19" s="566"/>
      <c r="VIY19" s="79"/>
      <c r="VIZ19" s="79"/>
      <c r="VJA19" s="79"/>
      <c r="VJB19" s="79"/>
      <c r="VJC19" s="567"/>
      <c r="VJD19" s="79"/>
      <c r="VJE19" s="79"/>
      <c r="VJF19" s="566"/>
      <c r="VJG19" s="79"/>
      <c r="VJH19" s="79"/>
      <c r="VJI19" s="79"/>
      <c r="VJJ19" s="79"/>
      <c r="VJK19" s="79"/>
      <c r="VJL19" s="79"/>
      <c r="VJM19" s="566"/>
      <c r="VJN19" s="79"/>
      <c r="VJO19" s="79"/>
      <c r="VJP19" s="79"/>
      <c r="VJQ19" s="79"/>
      <c r="VJR19" s="567"/>
      <c r="VJS19" s="79"/>
      <c r="VJT19" s="79"/>
      <c r="VJU19" s="566"/>
      <c r="VJV19" s="79"/>
      <c r="VJW19" s="79"/>
      <c r="VJX19" s="79"/>
      <c r="VJY19" s="79"/>
      <c r="VJZ19" s="79"/>
      <c r="VKA19" s="79"/>
      <c r="VKB19" s="566"/>
      <c r="VKC19" s="79"/>
      <c r="VKD19" s="79"/>
      <c r="VKE19" s="79"/>
      <c r="VKF19" s="79"/>
      <c r="VKG19" s="567"/>
      <c r="VKH19" s="79"/>
      <c r="VKI19" s="79"/>
      <c r="VKJ19" s="566"/>
      <c r="VKK19" s="79"/>
      <c r="VKL19" s="79"/>
      <c r="VKM19" s="79"/>
      <c r="VKN19" s="79"/>
      <c r="VKO19" s="79"/>
      <c r="VKP19" s="79"/>
      <c r="VKQ19" s="566"/>
      <c r="VKR19" s="79"/>
      <c r="VKS19" s="79"/>
      <c r="VKT19" s="79"/>
      <c r="VKU19" s="79"/>
      <c r="VKV19" s="567"/>
      <c r="VKW19" s="79"/>
      <c r="VKX19" s="79"/>
      <c r="VKY19" s="566"/>
      <c r="VKZ19" s="79"/>
      <c r="VLA19" s="79"/>
      <c r="VLB19" s="79"/>
      <c r="VLC19" s="79"/>
      <c r="VLD19" s="79"/>
      <c r="VLE19" s="79"/>
      <c r="VLF19" s="566"/>
      <c r="VLG19" s="79"/>
      <c r="VLH19" s="79"/>
      <c r="VLI19" s="79"/>
      <c r="VLJ19" s="79"/>
      <c r="VLK19" s="567"/>
      <c r="VLL19" s="79"/>
      <c r="VLM19" s="79"/>
      <c r="VLN19" s="566"/>
      <c r="VLO19" s="79"/>
      <c r="VLP19" s="79"/>
      <c r="VLQ19" s="79"/>
      <c r="VLR19" s="79"/>
      <c r="VLS19" s="79"/>
      <c r="VLT19" s="79"/>
      <c r="VLU19" s="566"/>
      <c r="VLV19" s="79"/>
      <c r="VLW19" s="79"/>
      <c r="VLX19" s="79"/>
      <c r="VLY19" s="79"/>
      <c r="VLZ19" s="567"/>
      <c r="VMA19" s="79"/>
      <c r="VMB19" s="79"/>
      <c r="VMC19" s="566"/>
      <c r="VMD19" s="79"/>
      <c r="VME19" s="79"/>
      <c r="VMF19" s="79"/>
      <c r="VMG19" s="79"/>
      <c r="VMH19" s="79"/>
      <c r="VMI19" s="79"/>
      <c r="VMJ19" s="566"/>
      <c r="VMK19" s="79"/>
      <c r="VML19" s="79"/>
      <c r="VMM19" s="79"/>
      <c r="VMN19" s="79"/>
      <c r="VMO19" s="567"/>
      <c r="VMP19" s="79"/>
      <c r="VMQ19" s="79"/>
      <c r="VMR19" s="566"/>
      <c r="VMS19" s="79"/>
      <c r="VMT19" s="79"/>
      <c r="VMU19" s="79"/>
      <c r="VMV19" s="79"/>
      <c r="VMW19" s="79"/>
      <c r="VMX19" s="79"/>
      <c r="VMY19" s="566"/>
      <c r="VMZ19" s="79"/>
      <c r="VNA19" s="79"/>
      <c r="VNB19" s="79"/>
      <c r="VNC19" s="79"/>
      <c r="VND19" s="567"/>
      <c r="VNE19" s="79"/>
      <c r="VNF19" s="79"/>
      <c r="VNG19" s="566"/>
      <c r="VNH19" s="79"/>
      <c r="VNI19" s="79"/>
      <c r="VNJ19" s="79"/>
      <c r="VNK19" s="79"/>
      <c r="VNL19" s="79"/>
      <c r="VNM19" s="79"/>
      <c r="VNN19" s="566"/>
      <c r="VNO19" s="79"/>
      <c r="VNP19" s="79"/>
      <c r="VNQ19" s="79"/>
      <c r="VNR19" s="79"/>
      <c r="VNS19" s="567"/>
      <c r="VNT19" s="79"/>
      <c r="VNU19" s="79"/>
      <c r="VNV19" s="566"/>
      <c r="VNW19" s="79"/>
      <c r="VNX19" s="79"/>
      <c r="VNY19" s="79"/>
      <c r="VNZ19" s="79"/>
      <c r="VOA19" s="79"/>
      <c r="VOB19" s="79"/>
      <c r="VOC19" s="566"/>
      <c r="VOD19" s="79"/>
      <c r="VOE19" s="79"/>
      <c r="VOF19" s="79"/>
      <c r="VOG19" s="79"/>
      <c r="VOH19" s="567"/>
      <c r="VOI19" s="79"/>
      <c r="VOJ19" s="79"/>
      <c r="VOK19" s="566"/>
      <c r="VOL19" s="79"/>
      <c r="VOM19" s="79"/>
      <c r="VON19" s="79"/>
      <c r="VOO19" s="79"/>
      <c r="VOP19" s="79"/>
      <c r="VOQ19" s="79"/>
      <c r="VOR19" s="566"/>
      <c r="VOS19" s="79"/>
      <c r="VOT19" s="79"/>
      <c r="VOU19" s="79"/>
      <c r="VOV19" s="79"/>
      <c r="VOW19" s="567"/>
      <c r="VOX19" s="79"/>
      <c r="VOY19" s="79"/>
      <c r="VOZ19" s="566"/>
      <c r="VPA19" s="79"/>
      <c r="VPB19" s="79"/>
      <c r="VPC19" s="79"/>
      <c r="VPD19" s="79"/>
      <c r="VPE19" s="79"/>
      <c r="VPF19" s="79"/>
      <c r="VPG19" s="566"/>
      <c r="VPH19" s="79"/>
      <c r="VPI19" s="79"/>
      <c r="VPJ19" s="79"/>
      <c r="VPK19" s="79"/>
      <c r="VPL19" s="567"/>
      <c r="VPM19" s="79"/>
      <c r="VPN19" s="79"/>
      <c r="VPO19" s="566"/>
      <c r="VPP19" s="79"/>
      <c r="VPQ19" s="79"/>
      <c r="VPR19" s="79"/>
      <c r="VPS19" s="79"/>
      <c r="VPT19" s="79"/>
      <c r="VPU19" s="79"/>
      <c r="VPV19" s="566"/>
      <c r="VPW19" s="79"/>
      <c r="VPX19" s="79"/>
      <c r="VPY19" s="79"/>
      <c r="VPZ19" s="79"/>
      <c r="VQA19" s="567"/>
      <c r="VQB19" s="79"/>
      <c r="VQC19" s="79"/>
      <c r="VQD19" s="566"/>
      <c r="VQE19" s="79"/>
      <c r="VQF19" s="79"/>
      <c r="VQG19" s="79"/>
      <c r="VQH19" s="79"/>
      <c r="VQI19" s="79"/>
      <c r="VQJ19" s="79"/>
      <c r="VQK19" s="566"/>
      <c r="VQL19" s="79"/>
      <c r="VQM19" s="79"/>
      <c r="VQN19" s="79"/>
      <c r="VQO19" s="79"/>
      <c r="VQP19" s="567"/>
      <c r="VQQ19" s="79"/>
      <c r="VQR19" s="79"/>
      <c r="VQS19" s="566"/>
      <c r="VQT19" s="79"/>
      <c r="VQU19" s="79"/>
      <c r="VQV19" s="79"/>
      <c r="VQW19" s="79"/>
      <c r="VQX19" s="79"/>
      <c r="VQY19" s="79"/>
      <c r="VQZ19" s="566"/>
      <c r="VRA19" s="79"/>
      <c r="VRB19" s="79"/>
      <c r="VRC19" s="79"/>
      <c r="VRD19" s="79"/>
      <c r="VRE19" s="567"/>
      <c r="VRF19" s="79"/>
      <c r="VRG19" s="79"/>
      <c r="VRH19" s="566"/>
      <c r="VRI19" s="79"/>
      <c r="VRJ19" s="79"/>
      <c r="VRK19" s="79"/>
      <c r="VRL19" s="79"/>
      <c r="VRM19" s="79"/>
      <c r="VRN19" s="79"/>
      <c r="VRO19" s="566"/>
      <c r="VRP19" s="79"/>
      <c r="VRQ19" s="79"/>
      <c r="VRR19" s="79"/>
      <c r="VRS19" s="79"/>
      <c r="VRT19" s="567"/>
      <c r="VRU19" s="79"/>
      <c r="VRV19" s="79"/>
      <c r="VRW19" s="566"/>
      <c r="VRX19" s="79"/>
      <c r="VRY19" s="79"/>
      <c r="VRZ19" s="79"/>
      <c r="VSA19" s="79"/>
      <c r="VSB19" s="79"/>
      <c r="VSC19" s="79"/>
      <c r="VSD19" s="566"/>
      <c r="VSE19" s="79"/>
      <c r="VSF19" s="79"/>
      <c r="VSG19" s="79"/>
      <c r="VSH19" s="79"/>
      <c r="VSI19" s="567"/>
      <c r="VSJ19" s="79"/>
      <c r="VSK19" s="79"/>
      <c r="VSL19" s="566"/>
      <c r="VSM19" s="79"/>
      <c r="VSN19" s="79"/>
      <c r="VSO19" s="79"/>
      <c r="VSP19" s="79"/>
      <c r="VSQ19" s="79"/>
      <c r="VSR19" s="79"/>
      <c r="VSS19" s="566"/>
      <c r="VST19" s="79"/>
      <c r="VSU19" s="79"/>
      <c r="VSV19" s="79"/>
      <c r="VSW19" s="79"/>
      <c r="VSX19" s="567"/>
      <c r="VSY19" s="79"/>
      <c r="VSZ19" s="79"/>
      <c r="VTA19" s="566"/>
      <c r="VTB19" s="79"/>
      <c r="VTC19" s="79"/>
      <c r="VTD19" s="79"/>
      <c r="VTE19" s="79"/>
      <c r="VTF19" s="79"/>
      <c r="VTG19" s="79"/>
      <c r="VTH19" s="566"/>
      <c r="VTI19" s="79"/>
      <c r="VTJ19" s="79"/>
      <c r="VTK19" s="79"/>
      <c r="VTL19" s="79"/>
      <c r="VTM19" s="567"/>
      <c r="VTN19" s="79"/>
      <c r="VTO19" s="79"/>
      <c r="VTP19" s="566"/>
      <c r="VTQ19" s="79"/>
      <c r="VTR19" s="79"/>
      <c r="VTS19" s="79"/>
      <c r="VTT19" s="79"/>
      <c r="VTU19" s="79"/>
      <c r="VTV19" s="79"/>
      <c r="VTW19" s="566"/>
      <c r="VTX19" s="79"/>
      <c r="VTY19" s="79"/>
      <c r="VTZ19" s="79"/>
      <c r="VUA19" s="79"/>
      <c r="VUB19" s="567"/>
      <c r="VUC19" s="79"/>
      <c r="VUD19" s="79"/>
      <c r="VUE19" s="566"/>
      <c r="VUF19" s="79"/>
      <c r="VUG19" s="79"/>
      <c r="VUH19" s="79"/>
      <c r="VUI19" s="79"/>
      <c r="VUJ19" s="79"/>
      <c r="VUK19" s="79"/>
      <c r="VUL19" s="566"/>
      <c r="VUM19" s="79"/>
      <c r="VUN19" s="79"/>
      <c r="VUO19" s="79"/>
      <c r="VUP19" s="79"/>
      <c r="VUQ19" s="567"/>
      <c r="VUR19" s="79"/>
      <c r="VUS19" s="79"/>
      <c r="VUT19" s="566"/>
      <c r="VUU19" s="79"/>
      <c r="VUV19" s="79"/>
      <c r="VUW19" s="79"/>
      <c r="VUX19" s="79"/>
      <c r="VUY19" s="79"/>
      <c r="VUZ19" s="79"/>
      <c r="VVA19" s="566"/>
      <c r="VVB19" s="79"/>
      <c r="VVC19" s="79"/>
      <c r="VVD19" s="79"/>
      <c r="VVE19" s="79"/>
      <c r="VVF19" s="567"/>
      <c r="VVG19" s="79"/>
      <c r="VVH19" s="79"/>
      <c r="VVI19" s="566"/>
      <c r="VVJ19" s="79"/>
      <c r="VVK19" s="79"/>
      <c r="VVL19" s="79"/>
      <c r="VVM19" s="79"/>
      <c r="VVN19" s="79"/>
      <c r="VVO19" s="79"/>
      <c r="VVP19" s="566"/>
      <c r="VVQ19" s="79"/>
      <c r="VVR19" s="79"/>
      <c r="VVS19" s="79"/>
      <c r="VVT19" s="79"/>
      <c r="VVU19" s="567"/>
      <c r="VVV19" s="79"/>
      <c r="VVW19" s="79"/>
      <c r="VVX19" s="566"/>
      <c r="VVY19" s="79"/>
      <c r="VVZ19" s="79"/>
      <c r="VWA19" s="79"/>
      <c r="VWB19" s="79"/>
      <c r="VWC19" s="79"/>
      <c r="VWD19" s="79"/>
      <c r="VWE19" s="566"/>
      <c r="VWF19" s="79"/>
      <c r="VWG19" s="79"/>
      <c r="VWH19" s="79"/>
      <c r="VWI19" s="79"/>
      <c r="VWJ19" s="567"/>
      <c r="VWK19" s="79"/>
      <c r="VWL19" s="79"/>
      <c r="VWM19" s="566"/>
      <c r="VWN19" s="79"/>
      <c r="VWO19" s="79"/>
      <c r="VWP19" s="79"/>
      <c r="VWQ19" s="79"/>
      <c r="VWR19" s="79"/>
      <c r="VWS19" s="79"/>
      <c r="VWT19" s="566"/>
      <c r="VWU19" s="79"/>
      <c r="VWV19" s="79"/>
      <c r="VWW19" s="79"/>
      <c r="VWX19" s="79"/>
      <c r="VWY19" s="567"/>
      <c r="VWZ19" s="79"/>
      <c r="VXA19" s="79"/>
      <c r="VXB19" s="566"/>
      <c r="VXC19" s="79"/>
      <c r="VXD19" s="79"/>
      <c r="VXE19" s="79"/>
      <c r="VXF19" s="79"/>
      <c r="VXG19" s="79"/>
      <c r="VXH19" s="79"/>
      <c r="VXI19" s="566"/>
      <c r="VXJ19" s="79"/>
      <c r="VXK19" s="79"/>
      <c r="VXL19" s="79"/>
      <c r="VXM19" s="79"/>
      <c r="VXN19" s="567"/>
      <c r="VXO19" s="79"/>
      <c r="VXP19" s="79"/>
      <c r="VXQ19" s="566"/>
      <c r="VXR19" s="79"/>
      <c r="VXS19" s="79"/>
      <c r="VXT19" s="79"/>
      <c r="VXU19" s="79"/>
      <c r="VXV19" s="79"/>
      <c r="VXW19" s="79"/>
      <c r="VXX19" s="566"/>
      <c r="VXY19" s="79"/>
      <c r="VXZ19" s="79"/>
      <c r="VYA19" s="79"/>
      <c r="VYB19" s="79"/>
      <c r="VYC19" s="567"/>
      <c r="VYD19" s="79"/>
      <c r="VYE19" s="79"/>
      <c r="VYF19" s="566"/>
      <c r="VYG19" s="79"/>
      <c r="VYH19" s="79"/>
      <c r="VYI19" s="79"/>
      <c r="VYJ19" s="79"/>
      <c r="VYK19" s="79"/>
      <c r="VYL19" s="79"/>
      <c r="VYM19" s="566"/>
      <c r="VYN19" s="79"/>
      <c r="VYO19" s="79"/>
      <c r="VYP19" s="79"/>
      <c r="VYQ19" s="79"/>
      <c r="VYR19" s="567"/>
      <c r="VYS19" s="79"/>
      <c r="VYT19" s="79"/>
      <c r="VYU19" s="566"/>
      <c r="VYV19" s="79"/>
      <c r="VYW19" s="79"/>
      <c r="VYX19" s="79"/>
      <c r="VYY19" s="79"/>
      <c r="VYZ19" s="79"/>
      <c r="VZA19" s="79"/>
      <c r="VZB19" s="566"/>
      <c r="VZC19" s="79"/>
      <c r="VZD19" s="79"/>
      <c r="VZE19" s="79"/>
      <c r="VZF19" s="79"/>
      <c r="VZG19" s="567"/>
      <c r="VZH19" s="79"/>
      <c r="VZI19" s="79"/>
      <c r="VZJ19" s="566"/>
      <c r="VZK19" s="79"/>
      <c r="VZL19" s="79"/>
      <c r="VZM19" s="79"/>
      <c r="VZN19" s="79"/>
      <c r="VZO19" s="79"/>
      <c r="VZP19" s="79"/>
      <c r="VZQ19" s="566"/>
      <c r="VZR19" s="79"/>
      <c r="VZS19" s="79"/>
      <c r="VZT19" s="79"/>
      <c r="VZU19" s="79"/>
      <c r="VZV19" s="567"/>
      <c r="VZW19" s="79"/>
      <c r="VZX19" s="79"/>
      <c r="VZY19" s="566"/>
      <c r="VZZ19" s="79"/>
      <c r="WAA19" s="79"/>
      <c r="WAB19" s="79"/>
      <c r="WAC19" s="79"/>
      <c r="WAD19" s="79"/>
      <c r="WAE19" s="79"/>
      <c r="WAF19" s="566"/>
      <c r="WAG19" s="79"/>
      <c r="WAH19" s="79"/>
      <c r="WAI19" s="79"/>
      <c r="WAJ19" s="79"/>
      <c r="WAK19" s="567"/>
      <c r="WAL19" s="79"/>
      <c r="WAM19" s="79"/>
      <c r="WAN19" s="566"/>
      <c r="WAO19" s="79"/>
      <c r="WAP19" s="79"/>
      <c r="WAQ19" s="79"/>
      <c r="WAR19" s="79"/>
      <c r="WAS19" s="79"/>
      <c r="WAT19" s="79"/>
      <c r="WAU19" s="566"/>
      <c r="WAV19" s="79"/>
      <c r="WAW19" s="79"/>
      <c r="WAX19" s="79"/>
      <c r="WAY19" s="79"/>
      <c r="WAZ19" s="567"/>
      <c r="WBA19" s="79"/>
      <c r="WBB19" s="79"/>
      <c r="WBC19" s="566"/>
      <c r="WBD19" s="79"/>
      <c r="WBE19" s="79"/>
      <c r="WBF19" s="79"/>
      <c r="WBG19" s="79"/>
      <c r="WBH19" s="79"/>
      <c r="WBI19" s="79"/>
      <c r="WBJ19" s="566"/>
      <c r="WBK19" s="79"/>
      <c r="WBL19" s="79"/>
      <c r="WBM19" s="79"/>
      <c r="WBN19" s="79"/>
      <c r="WBO19" s="567"/>
      <c r="WBP19" s="79"/>
      <c r="WBQ19" s="79"/>
      <c r="WBR19" s="566"/>
      <c r="WBS19" s="79"/>
      <c r="WBT19" s="79"/>
      <c r="WBU19" s="79"/>
      <c r="WBV19" s="79"/>
      <c r="WBW19" s="79"/>
      <c r="WBX19" s="79"/>
      <c r="WBY19" s="566"/>
      <c r="WBZ19" s="79"/>
      <c r="WCA19" s="79"/>
      <c r="WCB19" s="79"/>
      <c r="WCC19" s="79"/>
      <c r="WCD19" s="567"/>
      <c r="WCE19" s="79"/>
      <c r="WCF19" s="79"/>
      <c r="WCG19" s="566"/>
      <c r="WCH19" s="79"/>
      <c r="WCI19" s="79"/>
      <c r="WCJ19" s="79"/>
      <c r="WCK19" s="79"/>
      <c r="WCL19" s="79"/>
      <c r="WCM19" s="79"/>
      <c r="WCN19" s="566"/>
      <c r="WCO19" s="79"/>
      <c r="WCP19" s="79"/>
      <c r="WCQ19" s="79"/>
      <c r="WCR19" s="79"/>
      <c r="WCS19" s="567"/>
      <c r="WCT19" s="79"/>
      <c r="WCU19" s="79"/>
      <c r="WCV19" s="566"/>
      <c r="WCW19" s="79"/>
      <c r="WCX19" s="79"/>
      <c r="WCY19" s="79"/>
      <c r="WCZ19" s="79"/>
      <c r="WDA19" s="79"/>
      <c r="WDB19" s="79"/>
      <c r="WDC19" s="566"/>
      <c r="WDD19" s="79"/>
      <c r="WDE19" s="79"/>
      <c r="WDF19" s="79"/>
      <c r="WDG19" s="79"/>
      <c r="WDH19" s="567"/>
      <c r="WDI19" s="79"/>
      <c r="WDJ19" s="79"/>
      <c r="WDK19" s="566"/>
      <c r="WDL19" s="79"/>
      <c r="WDM19" s="79"/>
      <c r="WDN19" s="79"/>
      <c r="WDO19" s="79"/>
      <c r="WDP19" s="79"/>
      <c r="WDQ19" s="79"/>
      <c r="WDR19" s="566"/>
      <c r="WDS19" s="79"/>
      <c r="WDT19" s="79"/>
      <c r="WDU19" s="79"/>
      <c r="WDV19" s="79"/>
      <c r="WDW19" s="567"/>
      <c r="WDX19" s="79"/>
      <c r="WDY19" s="79"/>
      <c r="WDZ19" s="566"/>
      <c r="WEA19" s="79"/>
      <c r="WEB19" s="79"/>
      <c r="WEC19" s="79"/>
      <c r="WED19" s="79"/>
      <c r="WEE19" s="79"/>
      <c r="WEF19" s="79"/>
      <c r="WEG19" s="566"/>
      <c r="WEH19" s="79"/>
      <c r="WEI19" s="79"/>
      <c r="WEJ19" s="79"/>
      <c r="WEK19" s="79"/>
      <c r="WEL19" s="567"/>
      <c r="WEM19" s="79"/>
      <c r="WEN19" s="79"/>
      <c r="WEO19" s="566"/>
      <c r="WEP19" s="79"/>
      <c r="WEQ19" s="79"/>
      <c r="WER19" s="79"/>
      <c r="WES19" s="79"/>
      <c r="WET19" s="79"/>
      <c r="WEU19" s="79"/>
      <c r="WEV19" s="566"/>
      <c r="WEW19" s="79"/>
      <c r="WEX19" s="79"/>
      <c r="WEY19" s="79"/>
      <c r="WEZ19" s="79"/>
      <c r="WFA19" s="567"/>
      <c r="WFB19" s="79"/>
      <c r="WFC19" s="79"/>
      <c r="WFD19" s="566"/>
      <c r="WFE19" s="79"/>
      <c r="WFF19" s="79"/>
      <c r="WFG19" s="79"/>
      <c r="WFH19" s="79"/>
      <c r="WFI19" s="79"/>
      <c r="WFJ19" s="79"/>
      <c r="WFK19" s="566"/>
      <c r="WFL19" s="79"/>
      <c r="WFM19" s="79"/>
      <c r="WFN19" s="79"/>
      <c r="WFO19" s="79"/>
      <c r="WFP19" s="567"/>
      <c r="WFQ19" s="79"/>
      <c r="WFR19" s="79"/>
      <c r="WFS19" s="566"/>
      <c r="WFT19" s="79"/>
      <c r="WFU19" s="79"/>
      <c r="WFV19" s="79"/>
      <c r="WFW19" s="79"/>
      <c r="WFX19" s="79"/>
      <c r="WFY19" s="79"/>
      <c r="WFZ19" s="566"/>
      <c r="WGA19" s="79"/>
      <c r="WGB19" s="79"/>
      <c r="WGC19" s="79"/>
      <c r="WGD19" s="79"/>
      <c r="WGE19" s="567"/>
      <c r="WGF19" s="79"/>
      <c r="WGG19" s="79"/>
      <c r="WGH19" s="566"/>
      <c r="WGI19" s="79"/>
      <c r="WGJ19" s="79"/>
      <c r="WGK19" s="79"/>
      <c r="WGL19" s="79"/>
      <c r="WGM19" s="79"/>
      <c r="WGN19" s="79"/>
      <c r="WGO19" s="566"/>
      <c r="WGP19" s="79"/>
      <c r="WGQ19" s="79"/>
      <c r="WGR19" s="79"/>
      <c r="WGS19" s="79"/>
      <c r="WGT19" s="567"/>
      <c r="WGU19" s="79"/>
      <c r="WGV19" s="79"/>
      <c r="WGW19" s="566"/>
      <c r="WGX19" s="79"/>
      <c r="WGY19" s="79"/>
      <c r="WGZ19" s="79"/>
      <c r="WHA19" s="79"/>
      <c r="WHB19" s="79"/>
      <c r="WHC19" s="79"/>
      <c r="WHD19" s="566"/>
      <c r="WHE19" s="79"/>
      <c r="WHF19" s="79"/>
      <c r="WHG19" s="79"/>
      <c r="WHH19" s="79"/>
      <c r="WHI19" s="567"/>
      <c r="WHJ19" s="79"/>
      <c r="WHK19" s="79"/>
      <c r="WHL19" s="566"/>
      <c r="WHM19" s="79"/>
      <c r="WHN19" s="79"/>
      <c r="WHO19" s="79"/>
      <c r="WHP19" s="79"/>
      <c r="WHQ19" s="79"/>
      <c r="WHR19" s="79"/>
      <c r="WHS19" s="566"/>
      <c r="WHT19" s="79"/>
      <c r="WHU19" s="79"/>
      <c r="WHV19" s="79"/>
      <c r="WHW19" s="79"/>
      <c r="WHX19" s="567"/>
      <c r="WHY19" s="79"/>
      <c r="WHZ19" s="79"/>
      <c r="WIA19" s="566"/>
      <c r="WIB19" s="79"/>
      <c r="WIC19" s="79"/>
      <c r="WID19" s="79"/>
      <c r="WIE19" s="79"/>
      <c r="WIF19" s="79"/>
      <c r="WIG19" s="79"/>
      <c r="WIH19" s="566"/>
      <c r="WII19" s="79"/>
      <c r="WIJ19" s="79"/>
      <c r="WIK19" s="79"/>
      <c r="WIL19" s="79"/>
      <c r="WIM19" s="567"/>
      <c r="WIN19" s="79"/>
      <c r="WIO19" s="79"/>
      <c r="WIP19" s="566"/>
      <c r="WIQ19" s="79"/>
      <c r="WIR19" s="79"/>
      <c r="WIS19" s="79"/>
      <c r="WIT19" s="79"/>
      <c r="WIU19" s="79"/>
      <c r="WIV19" s="79"/>
      <c r="WIW19" s="566"/>
      <c r="WIX19" s="79"/>
      <c r="WIY19" s="79"/>
      <c r="WIZ19" s="79"/>
      <c r="WJA19" s="79"/>
      <c r="WJB19" s="567"/>
      <c r="WJC19" s="79"/>
      <c r="WJD19" s="79"/>
      <c r="WJE19" s="566"/>
      <c r="WJF19" s="79"/>
      <c r="WJG19" s="79"/>
      <c r="WJH19" s="79"/>
      <c r="WJI19" s="79"/>
      <c r="WJJ19" s="79"/>
      <c r="WJK19" s="79"/>
      <c r="WJL19" s="566"/>
      <c r="WJM19" s="79"/>
      <c r="WJN19" s="79"/>
      <c r="WJO19" s="79"/>
      <c r="WJP19" s="79"/>
      <c r="WJQ19" s="567"/>
      <c r="WJR19" s="79"/>
      <c r="WJS19" s="79"/>
      <c r="WJT19" s="566"/>
      <c r="WJU19" s="79"/>
      <c r="WJV19" s="79"/>
      <c r="WJW19" s="79"/>
      <c r="WJX19" s="79"/>
      <c r="WJY19" s="79"/>
      <c r="WJZ19" s="79"/>
      <c r="WKA19" s="566"/>
      <c r="WKB19" s="79"/>
      <c r="WKC19" s="79"/>
      <c r="WKD19" s="79"/>
      <c r="WKE19" s="79"/>
      <c r="WKF19" s="567"/>
      <c r="WKG19" s="79"/>
      <c r="WKH19" s="79"/>
      <c r="WKI19" s="566"/>
      <c r="WKJ19" s="79"/>
      <c r="WKK19" s="79"/>
      <c r="WKL19" s="79"/>
      <c r="WKM19" s="79"/>
      <c r="WKN19" s="79"/>
      <c r="WKO19" s="79"/>
      <c r="WKP19" s="566"/>
      <c r="WKQ19" s="79"/>
      <c r="WKR19" s="79"/>
      <c r="WKS19" s="79"/>
      <c r="WKT19" s="79"/>
      <c r="WKU19" s="567"/>
      <c r="WKV19" s="79"/>
      <c r="WKW19" s="79"/>
      <c r="WKX19" s="566"/>
      <c r="WKY19" s="79"/>
      <c r="WKZ19" s="79"/>
      <c r="WLA19" s="79"/>
      <c r="WLB19" s="79"/>
      <c r="WLC19" s="79"/>
      <c r="WLD19" s="79"/>
      <c r="WLE19" s="566"/>
      <c r="WLF19" s="79"/>
      <c r="WLG19" s="79"/>
      <c r="WLH19" s="79"/>
      <c r="WLI19" s="79"/>
      <c r="WLJ19" s="567"/>
      <c r="WLK19" s="79"/>
      <c r="WLL19" s="79"/>
      <c r="WLM19" s="566"/>
      <c r="WLN19" s="79"/>
      <c r="WLO19" s="79"/>
      <c r="WLP19" s="79"/>
      <c r="WLQ19" s="79"/>
      <c r="WLR19" s="79"/>
      <c r="WLS19" s="79"/>
      <c r="WLT19" s="566"/>
      <c r="WLU19" s="79"/>
      <c r="WLV19" s="79"/>
      <c r="WLW19" s="79"/>
      <c r="WLX19" s="79"/>
      <c r="WLY19" s="567"/>
      <c r="WLZ19" s="79"/>
      <c r="WMA19" s="79"/>
      <c r="WMB19" s="566"/>
      <c r="WMC19" s="79"/>
      <c r="WMD19" s="79"/>
      <c r="WME19" s="79"/>
      <c r="WMF19" s="79"/>
      <c r="WMG19" s="79"/>
      <c r="WMH19" s="79"/>
      <c r="WMI19" s="566"/>
      <c r="WMJ19" s="79"/>
      <c r="WMK19" s="79"/>
      <c r="WML19" s="79"/>
      <c r="WMM19" s="79"/>
      <c r="WMN19" s="567"/>
      <c r="WMO19" s="79"/>
      <c r="WMP19" s="79"/>
      <c r="WMQ19" s="566"/>
      <c r="WMR19" s="79"/>
      <c r="WMS19" s="79"/>
      <c r="WMT19" s="79"/>
      <c r="WMU19" s="79"/>
      <c r="WMV19" s="79"/>
      <c r="WMW19" s="79"/>
      <c r="WMX19" s="566"/>
      <c r="WMY19" s="79"/>
      <c r="WMZ19" s="79"/>
      <c r="WNA19" s="79"/>
      <c r="WNB19" s="79"/>
      <c r="WNC19" s="567"/>
      <c r="WND19" s="79"/>
      <c r="WNE19" s="79"/>
      <c r="WNF19" s="566"/>
      <c r="WNG19" s="79"/>
      <c r="WNH19" s="79"/>
      <c r="WNI19" s="79"/>
      <c r="WNJ19" s="79"/>
      <c r="WNK19" s="79"/>
      <c r="WNL19" s="79"/>
      <c r="WNM19" s="566"/>
      <c r="WNN19" s="79"/>
      <c r="WNO19" s="79"/>
      <c r="WNP19" s="79"/>
      <c r="WNQ19" s="79"/>
      <c r="WNR19" s="567"/>
      <c r="WNS19" s="79"/>
      <c r="WNT19" s="79"/>
      <c r="WNU19" s="566"/>
      <c r="WNV19" s="79"/>
      <c r="WNW19" s="79"/>
      <c r="WNX19" s="79"/>
      <c r="WNY19" s="79"/>
      <c r="WNZ19" s="79"/>
      <c r="WOA19" s="79"/>
      <c r="WOB19" s="566"/>
      <c r="WOC19" s="79"/>
      <c r="WOD19" s="79"/>
      <c r="WOE19" s="79"/>
      <c r="WOF19" s="79"/>
      <c r="WOG19" s="567"/>
      <c r="WOH19" s="79"/>
      <c r="WOI19" s="79"/>
      <c r="WOJ19" s="566"/>
      <c r="WOK19" s="79"/>
      <c r="WOL19" s="79"/>
      <c r="WOM19" s="79"/>
      <c r="WON19" s="79"/>
      <c r="WOO19" s="79"/>
      <c r="WOP19" s="79"/>
      <c r="WOQ19" s="566"/>
      <c r="WOR19" s="79"/>
      <c r="WOS19" s="79"/>
      <c r="WOT19" s="79"/>
      <c r="WOU19" s="79"/>
      <c r="WOV19" s="567"/>
      <c r="WOW19" s="79"/>
      <c r="WOX19" s="79"/>
      <c r="WOY19" s="566"/>
      <c r="WOZ19" s="79"/>
      <c r="WPA19" s="79"/>
      <c r="WPB19" s="79"/>
      <c r="WPC19" s="79"/>
      <c r="WPD19" s="79"/>
      <c r="WPE19" s="79"/>
      <c r="WPF19" s="566"/>
      <c r="WPG19" s="79"/>
      <c r="WPH19" s="79"/>
      <c r="WPI19" s="79"/>
      <c r="WPJ19" s="79"/>
      <c r="WPK19" s="567"/>
      <c r="WPL19" s="79"/>
      <c r="WPM19" s="79"/>
      <c r="WPN19" s="566"/>
      <c r="WPO19" s="79"/>
      <c r="WPP19" s="79"/>
      <c r="WPQ19" s="79"/>
      <c r="WPR19" s="79"/>
      <c r="WPS19" s="79"/>
      <c r="WPT19" s="79"/>
      <c r="WPU19" s="566"/>
      <c r="WPV19" s="79"/>
      <c r="WPW19" s="79"/>
      <c r="WPX19" s="79"/>
      <c r="WPY19" s="79"/>
      <c r="WPZ19" s="567"/>
      <c r="WQA19" s="79"/>
      <c r="WQB19" s="79"/>
      <c r="WQC19" s="566"/>
      <c r="WQD19" s="79"/>
      <c r="WQE19" s="79"/>
      <c r="WQF19" s="79"/>
      <c r="WQG19" s="79"/>
      <c r="WQH19" s="79"/>
      <c r="WQI19" s="79"/>
      <c r="WQJ19" s="566"/>
      <c r="WQK19" s="79"/>
      <c r="WQL19" s="79"/>
      <c r="WQM19" s="79"/>
      <c r="WQN19" s="79"/>
      <c r="WQO19" s="567"/>
      <c r="WQP19" s="79"/>
      <c r="WQQ19" s="79"/>
      <c r="WQR19" s="566"/>
      <c r="WQS19" s="79"/>
      <c r="WQT19" s="79"/>
      <c r="WQU19" s="79"/>
      <c r="WQV19" s="79"/>
      <c r="WQW19" s="79"/>
      <c r="WQX19" s="79"/>
      <c r="WQY19" s="566"/>
      <c r="WQZ19" s="79"/>
      <c r="WRA19" s="79"/>
      <c r="WRB19" s="79"/>
      <c r="WRC19" s="79"/>
      <c r="WRD19" s="567"/>
      <c r="WRE19" s="79"/>
      <c r="WRF19" s="79"/>
      <c r="WRG19" s="566"/>
      <c r="WRH19" s="79"/>
      <c r="WRI19" s="79"/>
      <c r="WRJ19" s="79"/>
      <c r="WRK19" s="79"/>
      <c r="WRL19" s="79"/>
      <c r="WRM19" s="79"/>
      <c r="WRN19" s="566"/>
      <c r="WRO19" s="79"/>
      <c r="WRP19" s="79"/>
      <c r="WRQ19" s="79"/>
      <c r="WRR19" s="79"/>
      <c r="WRS19" s="567"/>
      <c r="WRT19" s="79"/>
      <c r="WRU19" s="79"/>
      <c r="WRV19" s="566"/>
      <c r="WRW19" s="79"/>
      <c r="WRX19" s="79"/>
      <c r="WRY19" s="79"/>
      <c r="WRZ19" s="79"/>
      <c r="WSA19" s="79"/>
      <c r="WSB19" s="79"/>
      <c r="WSC19" s="566"/>
      <c r="WSD19" s="79"/>
      <c r="WSE19" s="79"/>
      <c r="WSF19" s="79"/>
      <c r="WSG19" s="79"/>
      <c r="WSH19" s="567"/>
      <c r="WSI19" s="79"/>
      <c r="WSJ19" s="79"/>
      <c r="WSK19" s="566"/>
      <c r="WSL19" s="79"/>
      <c r="WSM19" s="79"/>
      <c r="WSN19" s="79"/>
      <c r="WSO19" s="79"/>
      <c r="WSP19" s="79"/>
      <c r="WSQ19" s="79"/>
      <c r="WSR19" s="566"/>
      <c r="WSS19" s="79"/>
      <c r="WST19" s="79"/>
      <c r="WSU19" s="79"/>
      <c r="WSV19" s="79"/>
      <c r="WSW19" s="567"/>
      <c r="WSX19" s="79"/>
      <c r="WSY19" s="79"/>
      <c r="WSZ19" s="566"/>
      <c r="WTA19" s="79"/>
      <c r="WTB19" s="79"/>
      <c r="WTC19" s="79"/>
      <c r="WTD19" s="79"/>
      <c r="WTE19" s="79"/>
      <c r="WTF19" s="79"/>
      <c r="WTG19" s="566"/>
      <c r="WTH19" s="79"/>
      <c r="WTI19" s="79"/>
      <c r="WTJ19" s="79"/>
      <c r="WTK19" s="79"/>
      <c r="WTL19" s="567"/>
      <c r="WTM19" s="79"/>
      <c r="WTN19" s="79"/>
      <c r="WTO19" s="566"/>
      <c r="WTP19" s="79"/>
      <c r="WTQ19" s="79"/>
      <c r="WTR19" s="79"/>
      <c r="WTS19" s="79"/>
      <c r="WTT19" s="79"/>
      <c r="WTU19" s="79"/>
      <c r="WTV19" s="566"/>
      <c r="WTW19" s="79"/>
      <c r="WTX19" s="79"/>
      <c r="WTY19" s="79"/>
      <c r="WTZ19" s="79"/>
      <c r="WUA19" s="567"/>
      <c r="WUB19" s="79"/>
      <c r="WUC19" s="79"/>
      <c r="WUD19" s="566"/>
      <c r="WUE19" s="79"/>
      <c r="WUF19" s="79"/>
      <c r="WUG19" s="79"/>
      <c r="WUH19" s="79"/>
      <c r="WUI19" s="79"/>
      <c r="WUJ19" s="79"/>
      <c r="WUK19" s="566"/>
      <c r="WUL19" s="79"/>
      <c r="WUM19" s="79"/>
      <c r="WUN19" s="79"/>
      <c r="WUO19" s="79"/>
      <c r="WUP19" s="567"/>
      <c r="WUQ19" s="79"/>
      <c r="WUR19" s="79"/>
      <c r="WUS19" s="566"/>
      <c r="WUT19" s="79"/>
      <c r="WUU19" s="79"/>
      <c r="WUV19" s="79"/>
      <c r="WUW19" s="79"/>
      <c r="WUX19" s="79"/>
      <c r="WUY19" s="79"/>
      <c r="WUZ19" s="566"/>
      <c r="WVA19" s="79"/>
      <c r="WVB19" s="79"/>
      <c r="WVC19" s="79"/>
      <c r="WVD19" s="79"/>
      <c r="WVE19" s="567"/>
      <c r="WVF19" s="79"/>
      <c r="WVG19" s="79"/>
      <c r="WVH19" s="566"/>
      <c r="WVI19" s="79"/>
      <c r="WVJ19" s="79"/>
      <c r="WVK19" s="79"/>
      <c r="WVL19" s="79"/>
      <c r="WVM19" s="79"/>
      <c r="WVN19" s="79"/>
      <c r="WVO19" s="566"/>
      <c r="WVP19" s="79"/>
      <c r="WVQ19" s="79"/>
      <c r="WVR19" s="79"/>
      <c r="WVS19" s="79"/>
      <c r="WVT19" s="567"/>
      <c r="WVU19" s="79"/>
      <c r="WVV19" s="79"/>
      <c r="WVW19" s="566"/>
      <c r="WVX19" s="79"/>
      <c r="WVY19" s="79"/>
      <c r="WVZ19" s="79"/>
      <c r="WWA19" s="79"/>
      <c r="WWB19" s="79"/>
      <c r="WWC19" s="79"/>
      <c r="WWD19" s="566"/>
      <c r="WWE19" s="79"/>
      <c r="WWF19" s="79"/>
      <c r="WWG19" s="79"/>
      <c r="WWH19" s="79"/>
      <c r="WWI19" s="567"/>
      <c r="WWJ19" s="79"/>
      <c r="WWK19" s="79"/>
      <c r="WWL19" s="566"/>
      <c r="WWM19" s="79"/>
      <c r="WWN19" s="79"/>
      <c r="WWO19" s="79"/>
      <c r="WWP19" s="79"/>
      <c r="WWQ19" s="79"/>
      <c r="WWR19" s="79"/>
      <c r="WWS19" s="566"/>
      <c r="WWT19" s="79"/>
      <c r="WWU19" s="79"/>
      <c r="WWV19" s="79"/>
      <c r="WWW19" s="79"/>
      <c r="WWX19" s="567"/>
      <c r="WWY19" s="79"/>
      <c r="WWZ19" s="79"/>
      <c r="WXA19" s="566"/>
      <c r="WXB19" s="79"/>
      <c r="WXC19" s="79"/>
      <c r="WXD19" s="79"/>
      <c r="WXE19" s="79"/>
      <c r="WXF19" s="79"/>
      <c r="WXG19" s="79"/>
      <c r="WXH19" s="566"/>
      <c r="WXI19" s="79"/>
      <c r="WXJ19" s="79"/>
      <c r="WXK19" s="79"/>
      <c r="WXL19" s="79"/>
      <c r="WXM19" s="567"/>
      <c r="WXN19" s="79"/>
      <c r="WXO19" s="79"/>
      <c r="WXP19" s="566"/>
      <c r="WXQ19" s="79"/>
      <c r="WXR19" s="79"/>
      <c r="WXS19" s="79"/>
      <c r="WXT19" s="79"/>
      <c r="WXU19" s="79"/>
      <c r="WXV19" s="79"/>
      <c r="WXW19" s="566"/>
      <c r="WXX19" s="79"/>
      <c r="WXY19" s="79"/>
      <c r="WXZ19" s="79"/>
      <c r="WYA19" s="79"/>
      <c r="WYB19" s="567"/>
      <c r="WYC19" s="79"/>
      <c r="WYD19" s="79"/>
      <c r="WYE19" s="566"/>
      <c r="WYF19" s="79"/>
      <c r="WYG19" s="79"/>
      <c r="WYH19" s="79"/>
      <c r="WYI19" s="79"/>
      <c r="WYJ19" s="79"/>
      <c r="WYK19" s="79"/>
      <c r="WYL19" s="566"/>
      <c r="WYM19" s="79"/>
      <c r="WYN19" s="79"/>
      <c r="WYO19" s="79"/>
      <c r="WYP19" s="79"/>
      <c r="WYQ19" s="567"/>
      <c r="WYR19" s="79"/>
      <c r="WYS19" s="79"/>
      <c r="WYT19" s="566"/>
      <c r="WYU19" s="79"/>
      <c r="WYV19" s="79"/>
      <c r="WYW19" s="79"/>
      <c r="WYX19" s="79"/>
      <c r="WYY19" s="79"/>
      <c r="WYZ19" s="79"/>
      <c r="WZA19" s="566"/>
      <c r="WZB19" s="79"/>
      <c r="WZC19" s="79"/>
      <c r="WZD19" s="79"/>
      <c r="WZE19" s="79"/>
      <c r="WZF19" s="567"/>
      <c r="WZG19" s="79"/>
      <c r="WZH19" s="79"/>
      <c r="WZI19" s="566"/>
      <c r="WZJ19" s="79"/>
      <c r="WZK19" s="79"/>
      <c r="WZL19" s="79"/>
      <c r="WZM19" s="79"/>
      <c r="WZN19" s="79"/>
      <c r="WZO19" s="79"/>
      <c r="WZP19" s="566"/>
      <c r="WZQ19" s="79"/>
      <c r="WZR19" s="79"/>
      <c r="WZS19" s="79"/>
      <c r="WZT19" s="79"/>
      <c r="WZU19" s="567"/>
      <c r="WZV19" s="79"/>
      <c r="WZW19" s="79"/>
      <c r="WZX19" s="566"/>
      <c r="WZY19" s="79"/>
      <c r="WZZ19" s="79"/>
      <c r="XAA19" s="79"/>
      <c r="XAB19" s="79"/>
      <c r="XAC19" s="79"/>
      <c r="XAD19" s="79"/>
      <c r="XAE19" s="566"/>
      <c r="XAF19" s="79"/>
      <c r="XAG19" s="79"/>
      <c r="XAH19" s="79"/>
      <c r="XAI19" s="79"/>
      <c r="XAJ19" s="567"/>
      <c r="XAK19" s="79"/>
      <c r="XAL19" s="79"/>
      <c r="XAM19" s="566"/>
      <c r="XAN19" s="79"/>
      <c r="XAO19" s="79"/>
      <c r="XAP19" s="79"/>
      <c r="XAQ19" s="79"/>
      <c r="XAR19" s="79"/>
      <c r="XAS19" s="79"/>
      <c r="XAT19" s="566"/>
      <c r="XAU19" s="79"/>
      <c r="XAV19" s="79"/>
      <c r="XAW19" s="79"/>
      <c r="XAX19" s="79"/>
      <c r="XAY19" s="567"/>
      <c r="XAZ19" s="79"/>
      <c r="XBA19" s="79"/>
      <c r="XBB19" s="566"/>
      <c r="XBC19" s="79"/>
      <c r="XBD19" s="79"/>
      <c r="XBE19" s="79"/>
      <c r="XBF19" s="79"/>
      <c r="XBG19" s="79"/>
      <c r="XBH19" s="79"/>
      <c r="XBI19" s="566"/>
      <c r="XBJ19" s="79"/>
      <c r="XBK19" s="79"/>
      <c r="XBL19" s="79"/>
      <c r="XBM19" s="79"/>
      <c r="XBN19" s="567"/>
      <c r="XBO19" s="79"/>
      <c r="XBP19" s="79"/>
      <c r="XBQ19" s="566"/>
      <c r="XBR19" s="79"/>
      <c r="XBS19" s="79"/>
      <c r="XBT19" s="79"/>
      <c r="XBU19" s="79"/>
      <c r="XBV19" s="79"/>
      <c r="XBW19" s="79"/>
      <c r="XBX19" s="566"/>
      <c r="XBY19" s="79"/>
      <c r="XBZ19" s="79"/>
      <c r="XCA19" s="79"/>
      <c r="XCB19" s="79"/>
      <c r="XCC19" s="567"/>
      <c r="XCD19" s="79"/>
      <c r="XCE19" s="79"/>
      <c r="XCF19" s="566"/>
      <c r="XCG19" s="79"/>
      <c r="XCH19" s="79"/>
      <c r="XCI19" s="79"/>
      <c r="XCJ19" s="79"/>
      <c r="XCK19" s="79"/>
      <c r="XCL19" s="79"/>
      <c r="XCM19" s="566"/>
      <c r="XCN19" s="79"/>
      <c r="XCO19" s="79"/>
      <c r="XCP19" s="79"/>
      <c r="XCQ19" s="79"/>
      <c r="XCR19" s="567"/>
      <c r="XCS19" s="79"/>
      <c r="XCT19" s="79"/>
      <c r="XCU19" s="566"/>
      <c r="XCV19" s="79"/>
      <c r="XCW19" s="79"/>
      <c r="XCX19" s="79"/>
      <c r="XCY19" s="79"/>
      <c r="XCZ19" s="79"/>
      <c r="XDA19" s="79"/>
      <c r="XDB19" s="566"/>
      <c r="XDC19" s="79"/>
      <c r="XDD19" s="79"/>
      <c r="XDE19" s="79"/>
      <c r="XDF19" s="79"/>
      <c r="XDG19" s="567"/>
      <c r="XDH19" s="79"/>
      <c r="XDI19" s="79"/>
      <c r="XDJ19" s="566"/>
      <c r="XDK19" s="79"/>
      <c r="XDL19" s="79"/>
      <c r="XDM19" s="79"/>
      <c r="XDN19" s="79"/>
      <c r="XDO19" s="79"/>
      <c r="XDP19" s="79"/>
      <c r="XDQ19" s="566"/>
      <c r="XDR19" s="79"/>
      <c r="XDS19" s="79"/>
      <c r="XDT19" s="79"/>
      <c r="XDU19" s="79"/>
      <c r="XDV19" s="567"/>
      <c r="XDW19" s="79"/>
      <c r="XDX19" s="79"/>
      <c r="XDY19" s="566"/>
      <c r="XDZ19" s="79"/>
      <c r="XEA19" s="79"/>
      <c r="XEB19" s="79"/>
      <c r="XEC19" s="79"/>
      <c r="XED19" s="79"/>
      <c r="XEE19" s="79"/>
      <c r="XEF19" s="566"/>
      <c r="XEG19" s="79"/>
      <c r="XEH19" s="79"/>
      <c r="XEI19" s="79"/>
      <c r="XEJ19" s="79"/>
      <c r="XEK19" s="567"/>
      <c r="XEL19" s="79"/>
      <c r="XEM19" s="79"/>
      <c r="XEN19" s="566"/>
      <c r="XEO19" s="79"/>
      <c r="XEP19" s="79"/>
      <c r="XEQ19" s="79"/>
      <c r="XER19" s="79"/>
      <c r="XES19" s="79"/>
      <c r="XET19" s="79"/>
      <c r="XEU19" s="566"/>
      <c r="XEV19" s="79"/>
      <c r="XEW19" s="79"/>
      <c r="XEX19" s="79"/>
      <c r="XEY19" s="79"/>
      <c r="XEZ19" s="567"/>
      <c r="XFA19" s="79"/>
      <c r="XFB19" s="79"/>
      <c r="XFC19" s="566"/>
      <c r="XFD19" s="79"/>
    </row>
    <row r="20" spans="1:16384" x14ac:dyDescent="0.15">
      <c r="A20" s="72" t="str">
        <f>'DIRI WORKBOOK'!B24</f>
        <v>Government previous experience issuing bonds locally</v>
      </c>
      <c r="B20" s="338">
        <v>0.2</v>
      </c>
      <c r="C20" s="338">
        <v>0.3</v>
      </c>
      <c r="D20" s="338">
        <v>0.3</v>
      </c>
      <c r="E20" s="338">
        <v>0.2</v>
      </c>
      <c r="F20" s="338">
        <v>0.2</v>
      </c>
      <c r="G20" s="338">
        <v>0.15</v>
      </c>
      <c r="H20" s="338">
        <v>0.15</v>
      </c>
      <c r="I20" s="340">
        <v>0.2</v>
      </c>
      <c r="J20" s="340">
        <v>0.2</v>
      </c>
      <c r="K20" s="340">
        <v>0.2</v>
      </c>
      <c r="L20" s="340">
        <v>0.1</v>
      </c>
      <c r="M20" s="340">
        <v>0.15</v>
      </c>
      <c r="N20" s="340">
        <v>0.2</v>
      </c>
    </row>
    <row r="21" spans="1:16384" hidden="1" x14ac:dyDescent="0.15">
      <c r="A21" s="503" t="str">
        <f>'DIRI WORKBOOK'!B25</f>
        <v>Government previous experience issuing bonds internationally</v>
      </c>
      <c r="B21" s="338">
        <v>0</v>
      </c>
      <c r="C21" s="338">
        <v>0</v>
      </c>
      <c r="D21" s="338">
        <v>0</v>
      </c>
      <c r="E21" s="338">
        <v>0</v>
      </c>
      <c r="F21" s="338">
        <v>0</v>
      </c>
      <c r="G21" s="338">
        <v>0</v>
      </c>
      <c r="H21" s="338">
        <v>0</v>
      </c>
      <c r="I21" s="340">
        <v>0</v>
      </c>
      <c r="J21" s="340">
        <v>0</v>
      </c>
      <c r="K21" s="340">
        <v>0</v>
      </c>
      <c r="L21" s="340">
        <v>0</v>
      </c>
      <c r="M21" s="340">
        <v>0</v>
      </c>
      <c r="N21" s="340">
        <v>0</v>
      </c>
    </row>
    <row r="22" spans="1:16384" x14ac:dyDescent="0.15">
      <c r="A22" s="72" t="str">
        <f>'DIRI WORKBOOK'!B26</f>
        <v>Government previous experience of issuing eurobonds (listed overseas)</v>
      </c>
      <c r="B22" s="338">
        <v>0.3</v>
      </c>
      <c r="C22" s="338">
        <v>0.2</v>
      </c>
      <c r="D22" s="338">
        <v>0.2</v>
      </c>
      <c r="E22" s="338">
        <v>0.3</v>
      </c>
      <c r="F22" s="338">
        <v>0.15</v>
      </c>
      <c r="G22" s="338">
        <v>0.15</v>
      </c>
      <c r="H22" s="338">
        <v>0.1</v>
      </c>
      <c r="I22" s="340">
        <v>0.2</v>
      </c>
      <c r="J22" s="340">
        <v>0.2</v>
      </c>
      <c r="K22" s="340">
        <v>0.2</v>
      </c>
      <c r="L22" s="340">
        <v>0.1</v>
      </c>
      <c r="M22" s="340">
        <v>0.15</v>
      </c>
      <c r="N22" s="340">
        <v>0.2</v>
      </c>
    </row>
    <row r="23" spans="1:16384" x14ac:dyDescent="0.15">
      <c r="A23" s="72" t="str">
        <f>'DIRI WORKBOOK'!B27</f>
        <v>Government default on bonds / overstretched</v>
      </c>
      <c r="B23" s="338">
        <v>0.4</v>
      </c>
      <c r="C23" s="338">
        <v>0.4</v>
      </c>
      <c r="D23" s="338">
        <v>0.4</v>
      </c>
      <c r="E23" s="338">
        <v>0.4</v>
      </c>
      <c r="F23" s="338">
        <v>0.4</v>
      </c>
      <c r="G23" s="338">
        <v>0.1</v>
      </c>
      <c r="H23" s="338">
        <v>0.2</v>
      </c>
      <c r="I23" s="340">
        <v>0.2</v>
      </c>
      <c r="J23" s="340">
        <v>0.2</v>
      </c>
      <c r="K23" s="340">
        <v>0.2</v>
      </c>
      <c r="L23" s="340">
        <v>0.25</v>
      </c>
      <c r="M23" s="340">
        <v>0.25</v>
      </c>
      <c r="N23" s="340">
        <v>0.2</v>
      </c>
    </row>
    <row r="24" spans="1:16384" x14ac:dyDescent="0.15">
      <c r="A24" s="72" t="str">
        <f>'DIRI WORKBOOK'!B28</f>
        <v>Stock market (y/n)</v>
      </c>
      <c r="B24" s="338">
        <v>0.05</v>
      </c>
      <c r="C24" s="338">
        <v>0.05</v>
      </c>
      <c r="D24" s="338">
        <v>0.05</v>
      </c>
      <c r="E24" s="338">
        <v>0.05</v>
      </c>
      <c r="F24" s="338">
        <v>0.05</v>
      </c>
      <c r="G24" s="338">
        <v>0.3</v>
      </c>
      <c r="H24" s="338">
        <v>0.25</v>
      </c>
      <c r="I24" s="340">
        <v>0.2</v>
      </c>
      <c r="J24" s="340">
        <v>0.2</v>
      </c>
      <c r="K24" s="340">
        <v>0.2</v>
      </c>
      <c r="L24" s="340">
        <v>0.25</v>
      </c>
      <c r="M24" s="340">
        <v>0.25</v>
      </c>
      <c r="N24" s="340">
        <v>0.2</v>
      </c>
    </row>
    <row r="25" spans="1:16384" x14ac:dyDescent="0.15">
      <c r="A25" s="72" t="str">
        <f>'DIRI WORKBOOK'!B29</f>
        <v>Stock exchange market capitalisation (end 2017 or 2018, USD mln)</v>
      </c>
      <c r="B25" s="338">
        <v>0</v>
      </c>
      <c r="C25" s="338">
        <v>0</v>
      </c>
      <c r="D25" s="338">
        <v>0</v>
      </c>
      <c r="E25" s="338">
        <v>0</v>
      </c>
      <c r="F25" s="338">
        <v>0</v>
      </c>
      <c r="G25" s="338">
        <v>0.15</v>
      </c>
      <c r="H25" s="338">
        <v>0.25</v>
      </c>
      <c r="I25" s="338">
        <v>0.1</v>
      </c>
      <c r="J25" s="338">
        <v>0</v>
      </c>
      <c r="K25" s="338">
        <v>0</v>
      </c>
      <c r="L25" s="338">
        <v>0.2</v>
      </c>
      <c r="M25" s="338">
        <v>0.2</v>
      </c>
      <c r="N25" s="338">
        <v>0</v>
      </c>
    </row>
    <row r="26" spans="1:16384" x14ac:dyDescent="0.15">
      <c r="A26" s="72" t="str">
        <f>'DIRI WORKBOOK'!B30</f>
        <v>Number companies listed on stock exchange</v>
      </c>
      <c r="B26" s="338">
        <v>0</v>
      </c>
      <c r="C26" s="338">
        <v>0</v>
      </c>
      <c r="D26" s="338">
        <v>0</v>
      </c>
      <c r="E26" s="338">
        <v>0</v>
      </c>
      <c r="F26" s="338">
        <v>0</v>
      </c>
      <c r="G26" s="338">
        <v>0.1</v>
      </c>
      <c r="H26" s="338">
        <v>0</v>
      </c>
      <c r="I26" s="338">
        <v>0</v>
      </c>
      <c r="J26" s="338">
        <v>0</v>
      </c>
      <c r="K26" s="338">
        <v>0</v>
      </c>
      <c r="L26" s="338">
        <v>0</v>
      </c>
      <c r="M26" s="338">
        <v>0</v>
      </c>
      <c r="N26" s="338">
        <v>0</v>
      </c>
    </row>
    <row r="27" spans="1:16384" x14ac:dyDescent="0.15">
      <c r="A27" s="72" t="str">
        <f>'DIRI WORKBOOK'!B31</f>
        <v>Public pension scheme</v>
      </c>
      <c r="B27" s="338">
        <v>0.05</v>
      </c>
      <c r="C27" s="338">
        <v>0.05</v>
      </c>
      <c r="D27" s="338">
        <v>0.05</v>
      </c>
      <c r="E27" s="338">
        <v>0.05</v>
      </c>
      <c r="F27" s="338">
        <v>0.2</v>
      </c>
      <c r="G27" s="338">
        <v>0.05</v>
      </c>
      <c r="H27" s="338">
        <v>0.05</v>
      </c>
      <c r="I27" s="340">
        <v>0.1</v>
      </c>
      <c r="J27" s="340">
        <v>0.2</v>
      </c>
      <c r="K27" s="340">
        <v>0.2</v>
      </c>
      <c r="L27" s="340">
        <v>0.1</v>
      </c>
      <c r="M27" s="340">
        <v>0</v>
      </c>
      <c r="N27" s="340">
        <v>0.2</v>
      </c>
    </row>
    <row r="28" spans="1:16384" s="94" customFormat="1" x14ac:dyDescent="0.15">
      <c r="A28" s="93"/>
      <c r="B28" s="339">
        <f t="shared" ref="B28:I28" si="1">SUM(B20:B27)</f>
        <v>1</v>
      </c>
      <c r="C28" s="339">
        <f t="shared" si="1"/>
        <v>1</v>
      </c>
      <c r="D28" s="339">
        <f t="shared" si="1"/>
        <v>1</v>
      </c>
      <c r="E28" s="339">
        <f t="shared" si="1"/>
        <v>1</v>
      </c>
      <c r="F28" s="339">
        <f>SUM(F20:F27)</f>
        <v>1</v>
      </c>
      <c r="G28" s="339">
        <f t="shared" si="1"/>
        <v>1</v>
      </c>
      <c r="H28" s="339">
        <f t="shared" si="1"/>
        <v>1</v>
      </c>
      <c r="I28" s="339">
        <f t="shared" si="1"/>
        <v>1</v>
      </c>
      <c r="J28" s="339">
        <f t="shared" ref="J28:N28" si="2">SUM(J20:J27)</f>
        <v>1</v>
      </c>
      <c r="K28" s="339">
        <f t="shared" si="2"/>
        <v>1</v>
      </c>
      <c r="L28" s="339">
        <f>SUM(L20:L27)</f>
        <v>0.99999999999999989</v>
      </c>
      <c r="M28" s="339">
        <f t="shared" si="2"/>
        <v>1</v>
      </c>
      <c r="N28" s="339">
        <f t="shared" si="2"/>
        <v>1</v>
      </c>
    </row>
    <row r="29" spans="1:16384" s="92" customFormat="1" x14ac:dyDescent="0.15">
      <c r="A29" s="79" t="str">
        <f>'DIRI WORKBOOK'!B32</f>
        <v>Financial Attractiveness Score</v>
      </c>
      <c r="B29" s="79"/>
      <c r="C29" s="566"/>
      <c r="D29" s="79"/>
      <c r="E29" s="79"/>
      <c r="F29" s="79"/>
      <c r="G29" s="79"/>
      <c r="H29" s="79"/>
      <c r="I29" s="79"/>
      <c r="J29" s="566"/>
      <c r="K29" s="79"/>
      <c r="L29" s="79"/>
      <c r="M29" s="79"/>
      <c r="N29" s="79"/>
      <c r="O29" s="567"/>
      <c r="P29" s="79"/>
      <c r="Q29" s="79"/>
      <c r="R29" s="566"/>
      <c r="S29" s="79"/>
      <c r="T29" s="79"/>
      <c r="U29" s="79"/>
      <c r="V29" s="79"/>
      <c r="W29" s="79"/>
      <c r="X29" s="79"/>
      <c r="Y29" s="566"/>
      <c r="Z29" s="79"/>
      <c r="AA29" s="79"/>
      <c r="AB29" s="79"/>
      <c r="AC29" s="79"/>
      <c r="AD29" s="567"/>
      <c r="AE29" s="79"/>
      <c r="AF29" s="79"/>
      <c r="AG29" s="566"/>
      <c r="AH29" s="79"/>
      <c r="AI29" s="79"/>
      <c r="AJ29" s="79"/>
      <c r="AK29" s="79"/>
      <c r="AL29" s="79"/>
      <c r="AM29" s="79"/>
      <c r="AN29" s="566"/>
      <c r="AO29" s="79"/>
      <c r="AP29" s="79"/>
      <c r="AQ29" s="79"/>
      <c r="AR29" s="79"/>
      <c r="AS29" s="567"/>
      <c r="AT29" s="79"/>
      <c r="AU29" s="79"/>
      <c r="AV29" s="566"/>
      <c r="AW29" s="79"/>
      <c r="AX29" s="79"/>
      <c r="AY29" s="79"/>
      <c r="AZ29" s="79"/>
      <c r="BA29" s="79"/>
      <c r="BB29" s="79"/>
      <c r="BC29" s="566"/>
      <c r="BD29" s="79"/>
      <c r="BE29" s="79"/>
      <c r="BF29" s="79"/>
      <c r="BG29" s="79"/>
      <c r="BH29" s="567"/>
      <c r="BI29" s="79"/>
      <c r="BJ29" s="79"/>
      <c r="BK29" s="566"/>
      <c r="BL29" s="79"/>
      <c r="BM29" s="79"/>
      <c r="BN29" s="79"/>
      <c r="BO29" s="79"/>
      <c r="BP29" s="79"/>
      <c r="BQ29" s="79"/>
      <c r="BR29" s="566"/>
      <c r="BS29" s="79"/>
      <c r="BT29" s="79"/>
      <c r="BU29" s="79"/>
      <c r="BV29" s="79"/>
      <c r="BW29" s="567"/>
      <c r="BX29" s="79"/>
      <c r="BY29" s="79"/>
      <c r="BZ29" s="566"/>
      <c r="CA29" s="79"/>
      <c r="CB29" s="79"/>
      <c r="CC29" s="79"/>
      <c r="CD29" s="79"/>
      <c r="CE29" s="79"/>
      <c r="CF29" s="79"/>
      <c r="CG29" s="566"/>
      <c r="CH29" s="79"/>
      <c r="CI29" s="79"/>
      <c r="CJ29" s="79"/>
      <c r="CK29" s="79"/>
      <c r="CL29" s="567"/>
      <c r="CM29" s="79"/>
      <c r="CN29" s="79"/>
      <c r="CO29" s="566"/>
      <c r="CP29" s="79"/>
      <c r="CQ29" s="79"/>
      <c r="CR29" s="79"/>
      <c r="CS29" s="79"/>
      <c r="CT29" s="79"/>
      <c r="CU29" s="79"/>
      <c r="CV29" s="566"/>
      <c r="CW29" s="79"/>
      <c r="CX29" s="79"/>
      <c r="CY29" s="79"/>
      <c r="CZ29" s="79"/>
      <c r="DA29" s="567"/>
      <c r="DB29" s="79"/>
      <c r="DC29" s="79"/>
      <c r="DD29" s="566"/>
      <c r="DE29" s="79"/>
      <c r="DF29" s="79"/>
      <c r="DG29" s="79"/>
      <c r="DH29" s="79"/>
      <c r="DI29" s="79"/>
      <c r="DJ29" s="79"/>
      <c r="DK29" s="566"/>
      <c r="DL29" s="79"/>
      <c r="DM29" s="79"/>
      <c r="DN29" s="79"/>
      <c r="DO29" s="79"/>
      <c r="DP29" s="567"/>
      <c r="DQ29" s="79"/>
      <c r="DR29" s="79"/>
      <c r="DS29" s="566"/>
      <c r="DT29" s="79"/>
      <c r="DU29" s="79"/>
      <c r="DV29" s="79"/>
      <c r="DW29" s="79"/>
      <c r="DX29" s="79"/>
      <c r="DY29" s="79"/>
      <c r="DZ29" s="566"/>
      <c r="EA29" s="79"/>
      <c r="EB29" s="79"/>
      <c r="EC29" s="79"/>
      <c r="ED29" s="79"/>
      <c r="EE29" s="567"/>
      <c r="EF29" s="79"/>
      <c r="EG29" s="79"/>
      <c r="EH29" s="566"/>
      <c r="EI29" s="79"/>
      <c r="EJ29" s="79"/>
      <c r="EK29" s="79"/>
      <c r="EL29" s="79"/>
      <c r="EM29" s="79"/>
      <c r="EN29" s="79"/>
      <c r="EO29" s="566"/>
      <c r="EP29" s="79"/>
      <c r="EQ29" s="79"/>
      <c r="ER29" s="79"/>
      <c r="ES29" s="79"/>
      <c r="ET29" s="567"/>
      <c r="EU29" s="79"/>
      <c r="EV29" s="79"/>
      <c r="EW29" s="566"/>
      <c r="EX29" s="79"/>
      <c r="EY29" s="79"/>
      <c r="EZ29" s="79"/>
      <c r="FA29" s="79"/>
      <c r="FB29" s="79"/>
      <c r="FC29" s="79"/>
      <c r="FD29" s="566"/>
      <c r="FE29" s="79"/>
      <c r="FF29" s="79"/>
      <c r="FG29" s="79"/>
      <c r="FH29" s="79"/>
      <c r="FI29" s="567"/>
      <c r="FJ29" s="79"/>
      <c r="FK29" s="79"/>
      <c r="FL29" s="566"/>
      <c r="FM29" s="79"/>
      <c r="FN29" s="79"/>
      <c r="FO29" s="79"/>
      <c r="FP29" s="79"/>
      <c r="FQ29" s="79"/>
      <c r="FR29" s="79"/>
      <c r="FS29" s="566"/>
      <c r="FT29" s="79"/>
      <c r="FU29" s="79"/>
      <c r="FV29" s="79"/>
      <c r="FW29" s="79"/>
      <c r="FX29" s="567"/>
      <c r="FY29" s="79"/>
      <c r="FZ29" s="79"/>
      <c r="GA29" s="566"/>
      <c r="GB29" s="79"/>
      <c r="GC29" s="79"/>
      <c r="GD29" s="79"/>
      <c r="GE29" s="79"/>
      <c r="GF29" s="79"/>
      <c r="GG29" s="79"/>
      <c r="GH29" s="566"/>
      <c r="GI29" s="79"/>
      <c r="GJ29" s="79"/>
      <c r="GK29" s="79"/>
      <c r="GL29" s="79"/>
      <c r="GM29" s="567"/>
      <c r="GN29" s="79"/>
      <c r="GO29" s="79"/>
      <c r="GP29" s="566"/>
      <c r="GQ29" s="79"/>
      <c r="GR29" s="79"/>
      <c r="GS29" s="79"/>
      <c r="GT29" s="79"/>
      <c r="GU29" s="79"/>
      <c r="GV29" s="79"/>
      <c r="GW29" s="566"/>
      <c r="GX29" s="79"/>
      <c r="GY29" s="79"/>
      <c r="GZ29" s="79"/>
      <c r="HA29" s="79"/>
      <c r="HB29" s="567"/>
      <c r="HC29" s="79"/>
      <c r="HD29" s="79"/>
      <c r="HE29" s="566"/>
      <c r="HF29" s="79"/>
      <c r="HG29" s="79"/>
      <c r="HH29" s="79"/>
      <c r="HI29" s="79"/>
      <c r="HJ29" s="79"/>
      <c r="HK29" s="79"/>
      <c r="HL29" s="566"/>
      <c r="HM29" s="79"/>
      <c r="HN29" s="79"/>
      <c r="HO29" s="79"/>
      <c r="HP29" s="79"/>
      <c r="HQ29" s="567"/>
      <c r="HR29" s="79"/>
      <c r="HS29" s="79"/>
      <c r="HT29" s="566"/>
      <c r="HU29" s="79"/>
      <c r="HV29" s="79"/>
      <c r="HW29" s="79"/>
      <c r="HX29" s="79"/>
      <c r="HY29" s="79"/>
      <c r="HZ29" s="79"/>
      <c r="IA29" s="566"/>
      <c r="IB29" s="79"/>
      <c r="IC29" s="79"/>
      <c r="ID29" s="79"/>
      <c r="IE29" s="79"/>
      <c r="IF29" s="567"/>
      <c r="IG29" s="79"/>
      <c r="IH29" s="79"/>
      <c r="II29" s="566"/>
      <c r="IJ29" s="79"/>
      <c r="IK29" s="79"/>
      <c r="IL29" s="79"/>
      <c r="IM29" s="79"/>
      <c r="IN29" s="79"/>
      <c r="IO29" s="79"/>
      <c r="IP29" s="566"/>
      <c r="IQ29" s="79"/>
      <c r="IR29" s="79"/>
      <c r="IS29" s="79"/>
      <c r="IT29" s="79"/>
      <c r="IU29" s="567"/>
      <c r="IV29" s="79"/>
      <c r="IW29" s="79"/>
      <c r="IX29" s="566"/>
      <c r="IY29" s="79"/>
      <c r="IZ29" s="79"/>
      <c r="JA29" s="79"/>
      <c r="JB29" s="79"/>
      <c r="JC29" s="79"/>
      <c r="JD29" s="79"/>
      <c r="JE29" s="566"/>
      <c r="JF29" s="79"/>
      <c r="JG29" s="79"/>
      <c r="JH29" s="79"/>
      <c r="JI29" s="79"/>
      <c r="JJ29" s="567"/>
      <c r="JK29" s="79"/>
      <c r="JL29" s="79"/>
      <c r="JM29" s="566"/>
      <c r="JN29" s="79"/>
      <c r="JO29" s="79"/>
      <c r="JP29" s="79"/>
      <c r="JQ29" s="79"/>
      <c r="JR29" s="79"/>
      <c r="JS29" s="79"/>
      <c r="JT29" s="566"/>
      <c r="JU29" s="79"/>
      <c r="JV29" s="79"/>
      <c r="JW29" s="79"/>
      <c r="JX29" s="79"/>
      <c r="JY29" s="567"/>
      <c r="JZ29" s="79"/>
      <c r="KA29" s="79"/>
      <c r="KB29" s="566"/>
      <c r="KC29" s="79"/>
      <c r="KD29" s="79"/>
      <c r="KE29" s="79"/>
      <c r="KF29" s="79"/>
      <c r="KG29" s="79"/>
      <c r="KH29" s="79"/>
      <c r="KI29" s="566"/>
      <c r="KJ29" s="79"/>
      <c r="KK29" s="79"/>
      <c r="KL29" s="79"/>
      <c r="KM29" s="79"/>
      <c r="KN29" s="567"/>
      <c r="KO29" s="79"/>
      <c r="KP29" s="79"/>
      <c r="KQ29" s="566"/>
      <c r="KR29" s="79"/>
      <c r="KS29" s="79"/>
      <c r="KT29" s="79"/>
      <c r="KU29" s="79"/>
      <c r="KV29" s="79"/>
      <c r="KW29" s="79"/>
      <c r="KX29" s="566"/>
      <c r="KY29" s="79"/>
      <c r="KZ29" s="79"/>
      <c r="LA29" s="79"/>
      <c r="LB29" s="79"/>
      <c r="LC29" s="567"/>
      <c r="LD29" s="79"/>
      <c r="LE29" s="79"/>
      <c r="LF29" s="566"/>
      <c r="LG29" s="79"/>
      <c r="LH29" s="79"/>
      <c r="LI29" s="79"/>
      <c r="LJ29" s="79"/>
      <c r="LK29" s="79"/>
      <c r="LL29" s="79"/>
      <c r="LM29" s="566"/>
      <c r="LN29" s="79"/>
      <c r="LO29" s="79"/>
      <c r="LP29" s="79"/>
      <c r="LQ29" s="79"/>
      <c r="LR29" s="567"/>
      <c r="LS29" s="79"/>
      <c r="LT29" s="79"/>
      <c r="LU29" s="566"/>
      <c r="LV29" s="79"/>
      <c r="LW29" s="79"/>
      <c r="LX29" s="79"/>
      <c r="LY29" s="79"/>
      <c r="LZ29" s="79"/>
      <c r="MA29" s="79"/>
      <c r="MB29" s="566"/>
      <c r="MC29" s="79"/>
      <c r="MD29" s="79"/>
      <c r="ME29" s="79"/>
      <c r="MF29" s="79"/>
      <c r="MG29" s="567"/>
      <c r="MH29" s="79"/>
      <c r="MI29" s="79"/>
      <c r="MJ29" s="566"/>
      <c r="MK29" s="79"/>
      <c r="ML29" s="79"/>
      <c r="MM29" s="79"/>
      <c r="MN29" s="79"/>
      <c r="MO29" s="79"/>
      <c r="MP29" s="79"/>
      <c r="MQ29" s="566"/>
      <c r="MR29" s="79"/>
      <c r="MS29" s="79"/>
      <c r="MT29" s="79"/>
      <c r="MU29" s="79"/>
      <c r="MV29" s="567"/>
      <c r="MW29" s="79"/>
      <c r="MX29" s="79"/>
      <c r="MY29" s="566"/>
      <c r="MZ29" s="79"/>
      <c r="NA29" s="79"/>
      <c r="NB29" s="79"/>
      <c r="NC29" s="79"/>
      <c r="ND29" s="79"/>
      <c r="NE29" s="79"/>
      <c r="NF29" s="566"/>
      <c r="NG29" s="79"/>
      <c r="NH29" s="79"/>
      <c r="NI29" s="79"/>
      <c r="NJ29" s="79"/>
      <c r="NK29" s="567"/>
      <c r="NL29" s="79"/>
      <c r="NM29" s="79"/>
      <c r="NN29" s="566"/>
      <c r="NO29" s="79"/>
      <c r="NP29" s="79"/>
      <c r="NQ29" s="79"/>
      <c r="NR29" s="79"/>
      <c r="NS29" s="79"/>
      <c r="NT29" s="79"/>
      <c r="NU29" s="566"/>
      <c r="NV29" s="79"/>
      <c r="NW29" s="79"/>
      <c r="NX29" s="79"/>
      <c r="NY29" s="79"/>
      <c r="NZ29" s="567"/>
      <c r="OA29" s="79"/>
      <c r="OB29" s="79"/>
      <c r="OC29" s="566"/>
      <c r="OD29" s="79"/>
      <c r="OE29" s="79"/>
      <c r="OF29" s="79"/>
      <c r="OG29" s="79"/>
      <c r="OH29" s="79"/>
      <c r="OI29" s="79"/>
      <c r="OJ29" s="566"/>
      <c r="OK29" s="79"/>
      <c r="OL29" s="79"/>
      <c r="OM29" s="79"/>
      <c r="ON29" s="79"/>
      <c r="OO29" s="567"/>
      <c r="OP29" s="79"/>
      <c r="OQ29" s="79"/>
      <c r="OR29" s="566"/>
      <c r="OS29" s="79"/>
      <c r="OT29" s="79"/>
      <c r="OU29" s="79"/>
      <c r="OV29" s="79"/>
      <c r="OW29" s="79"/>
      <c r="OX29" s="79"/>
      <c r="OY29" s="566"/>
      <c r="OZ29" s="79"/>
      <c r="PA29" s="79"/>
      <c r="PB29" s="79"/>
      <c r="PC29" s="79"/>
      <c r="PD29" s="567"/>
      <c r="PE29" s="79"/>
      <c r="PF29" s="79"/>
      <c r="PG29" s="566"/>
      <c r="PH29" s="79"/>
      <c r="PI29" s="79"/>
      <c r="PJ29" s="79"/>
      <c r="PK29" s="79"/>
      <c r="PL29" s="79"/>
      <c r="PM29" s="79"/>
      <c r="PN29" s="566"/>
      <c r="PO29" s="79"/>
      <c r="PP29" s="79"/>
      <c r="PQ29" s="79"/>
      <c r="PR29" s="79"/>
      <c r="PS29" s="567"/>
      <c r="PT29" s="79"/>
      <c r="PU29" s="79"/>
      <c r="PV29" s="566"/>
      <c r="PW29" s="79"/>
      <c r="PX29" s="79"/>
      <c r="PY29" s="79"/>
      <c r="PZ29" s="79"/>
      <c r="QA29" s="79"/>
      <c r="QB29" s="79"/>
      <c r="QC29" s="566"/>
      <c r="QD29" s="79"/>
      <c r="QE29" s="79"/>
      <c r="QF29" s="79"/>
      <c r="QG29" s="79"/>
      <c r="QH29" s="567"/>
      <c r="QI29" s="79"/>
      <c r="QJ29" s="79"/>
      <c r="QK29" s="566"/>
      <c r="QL29" s="79"/>
      <c r="QM29" s="79"/>
      <c r="QN29" s="79"/>
      <c r="QO29" s="79"/>
      <c r="QP29" s="79"/>
      <c r="QQ29" s="79"/>
      <c r="QR29" s="566"/>
      <c r="QS29" s="79"/>
      <c r="QT29" s="79"/>
      <c r="QU29" s="79"/>
      <c r="QV29" s="79"/>
      <c r="QW29" s="567"/>
      <c r="QX29" s="79"/>
      <c r="QY29" s="79"/>
      <c r="QZ29" s="566"/>
      <c r="RA29" s="79"/>
      <c r="RB29" s="79"/>
      <c r="RC29" s="79"/>
      <c r="RD29" s="79"/>
      <c r="RE29" s="79"/>
      <c r="RF29" s="79"/>
      <c r="RG29" s="566"/>
      <c r="RH29" s="79"/>
      <c r="RI29" s="79"/>
      <c r="RJ29" s="79"/>
      <c r="RK29" s="79"/>
      <c r="RL29" s="567"/>
      <c r="RM29" s="79"/>
      <c r="RN29" s="79"/>
      <c r="RO29" s="566"/>
      <c r="RP29" s="79"/>
      <c r="RQ29" s="79"/>
      <c r="RR29" s="79"/>
      <c r="RS29" s="79"/>
      <c r="RT29" s="79"/>
      <c r="RU29" s="79"/>
      <c r="RV29" s="566"/>
      <c r="RW29" s="79"/>
      <c r="RX29" s="79"/>
      <c r="RY29" s="79"/>
      <c r="RZ29" s="79"/>
      <c r="SA29" s="567"/>
      <c r="SB29" s="79"/>
      <c r="SC29" s="79"/>
      <c r="SD29" s="566"/>
      <c r="SE29" s="79"/>
      <c r="SF29" s="79"/>
      <c r="SG29" s="79"/>
      <c r="SH29" s="79"/>
      <c r="SI29" s="79"/>
      <c r="SJ29" s="79"/>
      <c r="SK29" s="566"/>
      <c r="SL29" s="79"/>
      <c r="SM29" s="79"/>
      <c r="SN29" s="79"/>
      <c r="SO29" s="79"/>
      <c r="SP29" s="567"/>
      <c r="SQ29" s="79"/>
      <c r="SR29" s="79"/>
      <c r="SS29" s="566"/>
      <c r="ST29" s="79"/>
      <c r="SU29" s="79"/>
      <c r="SV29" s="79"/>
      <c r="SW29" s="79"/>
      <c r="SX29" s="79"/>
      <c r="SY29" s="79"/>
      <c r="SZ29" s="566"/>
      <c r="TA29" s="79"/>
      <c r="TB29" s="79"/>
      <c r="TC29" s="79"/>
      <c r="TD29" s="79"/>
      <c r="TE29" s="567"/>
      <c r="TF29" s="79"/>
      <c r="TG29" s="79"/>
      <c r="TH29" s="566"/>
      <c r="TI29" s="79"/>
      <c r="TJ29" s="79"/>
      <c r="TK29" s="79"/>
      <c r="TL29" s="79"/>
      <c r="TM29" s="79"/>
      <c r="TN29" s="79"/>
      <c r="TO29" s="566"/>
      <c r="TP29" s="79"/>
      <c r="TQ29" s="79"/>
      <c r="TR29" s="79"/>
      <c r="TS29" s="79"/>
      <c r="TT29" s="567"/>
      <c r="TU29" s="79"/>
      <c r="TV29" s="79"/>
      <c r="TW29" s="566"/>
      <c r="TX29" s="79"/>
      <c r="TY29" s="79"/>
      <c r="TZ29" s="79"/>
      <c r="UA29" s="79"/>
      <c r="UB29" s="79"/>
      <c r="UC29" s="79"/>
      <c r="UD29" s="566"/>
      <c r="UE29" s="79"/>
      <c r="UF29" s="79"/>
      <c r="UG29" s="79"/>
      <c r="UH29" s="79"/>
      <c r="UI29" s="567"/>
      <c r="UJ29" s="79"/>
      <c r="UK29" s="79"/>
      <c r="UL29" s="566"/>
      <c r="UM29" s="79"/>
      <c r="UN29" s="79"/>
      <c r="UO29" s="79"/>
      <c r="UP29" s="79"/>
      <c r="UQ29" s="79"/>
      <c r="UR29" s="79"/>
      <c r="US29" s="566"/>
      <c r="UT29" s="79"/>
      <c r="UU29" s="79"/>
      <c r="UV29" s="79"/>
      <c r="UW29" s="79"/>
      <c r="UX29" s="567"/>
      <c r="UY29" s="79"/>
      <c r="UZ29" s="79"/>
      <c r="VA29" s="566"/>
      <c r="VB29" s="79"/>
      <c r="VC29" s="79"/>
      <c r="VD29" s="79"/>
      <c r="VE29" s="79"/>
      <c r="VF29" s="79"/>
      <c r="VG29" s="79"/>
      <c r="VH29" s="566"/>
      <c r="VI29" s="79"/>
      <c r="VJ29" s="79"/>
      <c r="VK29" s="79"/>
      <c r="VL29" s="79"/>
      <c r="VM29" s="567"/>
      <c r="VN29" s="79"/>
      <c r="VO29" s="79"/>
      <c r="VP29" s="566"/>
      <c r="VQ29" s="79"/>
      <c r="VR29" s="79"/>
      <c r="VS29" s="79"/>
      <c r="VT29" s="79"/>
      <c r="VU29" s="79"/>
      <c r="VV29" s="79"/>
      <c r="VW29" s="566"/>
      <c r="VX29" s="79"/>
      <c r="VY29" s="79"/>
      <c r="VZ29" s="79"/>
      <c r="WA29" s="79"/>
      <c r="WB29" s="567"/>
      <c r="WC29" s="79"/>
      <c r="WD29" s="79"/>
      <c r="WE29" s="566"/>
      <c r="WF29" s="79"/>
      <c r="WG29" s="79"/>
      <c r="WH29" s="79"/>
      <c r="WI29" s="79"/>
      <c r="WJ29" s="79"/>
      <c r="WK29" s="79"/>
      <c r="WL29" s="566"/>
      <c r="WM29" s="79"/>
      <c r="WN29" s="79"/>
      <c r="WO29" s="79"/>
      <c r="WP29" s="79"/>
      <c r="WQ29" s="567"/>
      <c r="WR29" s="79"/>
      <c r="WS29" s="79"/>
      <c r="WT29" s="566"/>
      <c r="WU29" s="79"/>
      <c r="WV29" s="79"/>
      <c r="WW29" s="79"/>
      <c r="WX29" s="79"/>
      <c r="WY29" s="79"/>
      <c r="WZ29" s="79"/>
      <c r="XA29" s="566"/>
      <c r="XB29" s="79"/>
      <c r="XC29" s="79"/>
      <c r="XD29" s="79"/>
      <c r="XE29" s="79"/>
      <c r="XF29" s="567"/>
      <c r="XG29" s="79"/>
      <c r="XH29" s="79"/>
      <c r="XI29" s="566"/>
      <c r="XJ29" s="79"/>
      <c r="XK29" s="79"/>
      <c r="XL29" s="79"/>
      <c r="XM29" s="79"/>
      <c r="XN29" s="79"/>
      <c r="XO29" s="79"/>
      <c r="XP29" s="566"/>
      <c r="XQ29" s="79"/>
      <c r="XR29" s="79"/>
      <c r="XS29" s="79"/>
      <c r="XT29" s="79"/>
      <c r="XU29" s="567"/>
      <c r="XV29" s="79"/>
      <c r="XW29" s="79"/>
      <c r="XX29" s="566"/>
      <c r="XY29" s="79"/>
      <c r="XZ29" s="79"/>
      <c r="YA29" s="79"/>
      <c r="YB29" s="79"/>
      <c r="YC29" s="79"/>
      <c r="YD29" s="79"/>
      <c r="YE29" s="566"/>
      <c r="YF29" s="79"/>
      <c r="YG29" s="79"/>
      <c r="YH29" s="79"/>
      <c r="YI29" s="79"/>
      <c r="YJ29" s="567"/>
      <c r="YK29" s="79"/>
      <c r="YL29" s="79"/>
      <c r="YM29" s="566"/>
      <c r="YN29" s="79"/>
      <c r="YO29" s="79"/>
      <c r="YP29" s="79"/>
      <c r="YQ29" s="79"/>
      <c r="YR29" s="79"/>
      <c r="YS29" s="79"/>
      <c r="YT29" s="566"/>
      <c r="YU29" s="79"/>
      <c r="YV29" s="79"/>
      <c r="YW29" s="79"/>
      <c r="YX29" s="79"/>
      <c r="YY29" s="567"/>
      <c r="YZ29" s="79"/>
      <c r="ZA29" s="79"/>
      <c r="ZB29" s="566"/>
      <c r="ZC29" s="79"/>
      <c r="ZD29" s="79"/>
      <c r="ZE29" s="79"/>
      <c r="ZF29" s="79"/>
      <c r="ZG29" s="79"/>
      <c r="ZH29" s="79"/>
      <c r="ZI29" s="566"/>
      <c r="ZJ29" s="79"/>
      <c r="ZK29" s="79"/>
      <c r="ZL29" s="79"/>
      <c r="ZM29" s="79"/>
      <c r="ZN29" s="567"/>
      <c r="ZO29" s="79"/>
      <c r="ZP29" s="79"/>
      <c r="ZQ29" s="566"/>
      <c r="ZR29" s="79"/>
      <c r="ZS29" s="79"/>
      <c r="ZT29" s="79"/>
      <c r="ZU29" s="79"/>
      <c r="ZV29" s="79"/>
      <c r="ZW29" s="79"/>
      <c r="ZX29" s="566"/>
      <c r="ZY29" s="79"/>
      <c r="ZZ29" s="79"/>
      <c r="AAA29" s="79"/>
      <c r="AAB29" s="79"/>
      <c r="AAC29" s="567"/>
      <c r="AAD29" s="79"/>
      <c r="AAE29" s="79"/>
      <c r="AAF29" s="566"/>
      <c r="AAG29" s="79"/>
      <c r="AAH29" s="79"/>
      <c r="AAI29" s="79"/>
      <c r="AAJ29" s="79"/>
      <c r="AAK29" s="79"/>
      <c r="AAL29" s="79"/>
      <c r="AAM29" s="566"/>
      <c r="AAN29" s="79"/>
      <c r="AAO29" s="79"/>
      <c r="AAP29" s="79"/>
      <c r="AAQ29" s="79"/>
      <c r="AAR29" s="567"/>
      <c r="AAS29" s="79"/>
      <c r="AAT29" s="79"/>
      <c r="AAU29" s="566"/>
      <c r="AAV29" s="79"/>
      <c r="AAW29" s="79"/>
      <c r="AAX29" s="79"/>
      <c r="AAY29" s="79"/>
      <c r="AAZ29" s="79"/>
      <c r="ABA29" s="79"/>
      <c r="ABB29" s="566"/>
      <c r="ABC29" s="79"/>
      <c r="ABD29" s="79"/>
      <c r="ABE29" s="79"/>
      <c r="ABF29" s="79"/>
      <c r="ABG29" s="567"/>
      <c r="ABH29" s="79"/>
      <c r="ABI29" s="79"/>
      <c r="ABJ29" s="566"/>
      <c r="ABK29" s="79"/>
      <c r="ABL29" s="79"/>
      <c r="ABM29" s="79"/>
      <c r="ABN29" s="79"/>
      <c r="ABO29" s="79"/>
      <c r="ABP29" s="79"/>
      <c r="ABQ29" s="566"/>
      <c r="ABR29" s="79"/>
      <c r="ABS29" s="79"/>
      <c r="ABT29" s="79"/>
      <c r="ABU29" s="79"/>
      <c r="ABV29" s="567"/>
      <c r="ABW29" s="79"/>
      <c r="ABX29" s="79"/>
      <c r="ABY29" s="566"/>
      <c r="ABZ29" s="79"/>
      <c r="ACA29" s="79"/>
      <c r="ACB29" s="79"/>
      <c r="ACC29" s="79"/>
      <c r="ACD29" s="79"/>
      <c r="ACE29" s="79"/>
      <c r="ACF29" s="566"/>
      <c r="ACG29" s="79"/>
      <c r="ACH29" s="79"/>
      <c r="ACI29" s="79"/>
      <c r="ACJ29" s="79"/>
      <c r="ACK29" s="567"/>
      <c r="ACL29" s="79"/>
      <c r="ACM29" s="79"/>
      <c r="ACN29" s="566"/>
      <c r="ACO29" s="79"/>
      <c r="ACP29" s="79"/>
      <c r="ACQ29" s="79"/>
      <c r="ACR29" s="79"/>
      <c r="ACS29" s="79"/>
      <c r="ACT29" s="79"/>
      <c r="ACU29" s="566"/>
      <c r="ACV29" s="79"/>
      <c r="ACW29" s="79"/>
      <c r="ACX29" s="79"/>
      <c r="ACY29" s="79"/>
      <c r="ACZ29" s="567"/>
      <c r="ADA29" s="79"/>
      <c r="ADB29" s="79"/>
      <c r="ADC29" s="566"/>
      <c r="ADD29" s="79"/>
      <c r="ADE29" s="79"/>
      <c r="ADF29" s="79"/>
      <c r="ADG29" s="79"/>
      <c r="ADH29" s="79"/>
      <c r="ADI29" s="79"/>
      <c r="ADJ29" s="566"/>
      <c r="ADK29" s="79"/>
      <c r="ADL29" s="79"/>
      <c r="ADM29" s="79"/>
      <c r="ADN29" s="79"/>
      <c r="ADO29" s="567"/>
      <c r="ADP29" s="79"/>
      <c r="ADQ29" s="79"/>
      <c r="ADR29" s="566"/>
      <c r="ADS29" s="79"/>
      <c r="ADT29" s="79"/>
      <c r="ADU29" s="79"/>
      <c r="ADV29" s="79"/>
      <c r="ADW29" s="79"/>
      <c r="ADX29" s="79"/>
      <c r="ADY29" s="566"/>
      <c r="ADZ29" s="79"/>
      <c r="AEA29" s="79"/>
      <c r="AEB29" s="79"/>
      <c r="AEC29" s="79"/>
      <c r="AED29" s="567"/>
      <c r="AEE29" s="79"/>
      <c r="AEF29" s="79"/>
      <c r="AEG29" s="566"/>
      <c r="AEH29" s="79"/>
      <c r="AEI29" s="79"/>
      <c r="AEJ29" s="79"/>
      <c r="AEK29" s="79"/>
      <c r="AEL29" s="79"/>
      <c r="AEM29" s="79"/>
      <c r="AEN29" s="566"/>
      <c r="AEO29" s="79"/>
      <c r="AEP29" s="79"/>
      <c r="AEQ29" s="79"/>
      <c r="AER29" s="79"/>
      <c r="AES29" s="567"/>
      <c r="AET29" s="79"/>
      <c r="AEU29" s="79"/>
      <c r="AEV29" s="566"/>
      <c r="AEW29" s="79"/>
      <c r="AEX29" s="79"/>
      <c r="AEY29" s="79"/>
      <c r="AEZ29" s="79"/>
      <c r="AFA29" s="79"/>
      <c r="AFB29" s="79"/>
      <c r="AFC29" s="566"/>
      <c r="AFD29" s="79"/>
      <c r="AFE29" s="79"/>
      <c r="AFF29" s="79"/>
      <c r="AFG29" s="79"/>
      <c r="AFH29" s="567"/>
      <c r="AFI29" s="79"/>
      <c r="AFJ29" s="79"/>
      <c r="AFK29" s="566"/>
      <c r="AFL29" s="79"/>
      <c r="AFM29" s="79"/>
      <c r="AFN29" s="79"/>
      <c r="AFO29" s="79"/>
      <c r="AFP29" s="79"/>
      <c r="AFQ29" s="79"/>
      <c r="AFR29" s="566"/>
      <c r="AFS29" s="79"/>
      <c r="AFT29" s="79"/>
      <c r="AFU29" s="79"/>
      <c r="AFV29" s="79"/>
      <c r="AFW29" s="567"/>
      <c r="AFX29" s="79"/>
      <c r="AFY29" s="79"/>
      <c r="AFZ29" s="566"/>
      <c r="AGA29" s="79"/>
      <c r="AGB29" s="79"/>
      <c r="AGC29" s="79"/>
      <c r="AGD29" s="79"/>
      <c r="AGE29" s="79"/>
      <c r="AGF29" s="79"/>
      <c r="AGG29" s="566"/>
      <c r="AGH29" s="79"/>
      <c r="AGI29" s="79"/>
      <c r="AGJ29" s="79"/>
      <c r="AGK29" s="79"/>
      <c r="AGL29" s="567"/>
      <c r="AGM29" s="79"/>
      <c r="AGN29" s="79"/>
      <c r="AGO29" s="566"/>
      <c r="AGP29" s="79"/>
      <c r="AGQ29" s="79"/>
      <c r="AGR29" s="79"/>
      <c r="AGS29" s="79"/>
      <c r="AGT29" s="79"/>
      <c r="AGU29" s="79"/>
      <c r="AGV29" s="566"/>
      <c r="AGW29" s="79"/>
      <c r="AGX29" s="79"/>
      <c r="AGY29" s="79"/>
      <c r="AGZ29" s="79"/>
      <c r="AHA29" s="567"/>
      <c r="AHB29" s="79"/>
      <c r="AHC29" s="79"/>
      <c r="AHD29" s="566"/>
      <c r="AHE29" s="79"/>
      <c r="AHF29" s="79"/>
      <c r="AHG29" s="79"/>
      <c r="AHH29" s="79"/>
      <c r="AHI29" s="79"/>
      <c r="AHJ29" s="79"/>
      <c r="AHK29" s="566"/>
      <c r="AHL29" s="79"/>
      <c r="AHM29" s="79"/>
      <c r="AHN29" s="79"/>
      <c r="AHO29" s="79"/>
      <c r="AHP29" s="567"/>
      <c r="AHQ29" s="79"/>
      <c r="AHR29" s="79"/>
      <c r="AHS29" s="566"/>
      <c r="AHT29" s="79"/>
      <c r="AHU29" s="79"/>
      <c r="AHV29" s="79"/>
      <c r="AHW29" s="79"/>
      <c r="AHX29" s="79"/>
      <c r="AHY29" s="79"/>
      <c r="AHZ29" s="566"/>
      <c r="AIA29" s="79"/>
      <c r="AIB29" s="79"/>
      <c r="AIC29" s="79"/>
      <c r="AID29" s="79"/>
      <c r="AIE29" s="567"/>
      <c r="AIF29" s="79"/>
      <c r="AIG29" s="79"/>
      <c r="AIH29" s="566"/>
      <c r="AII29" s="79"/>
      <c r="AIJ29" s="79"/>
      <c r="AIK29" s="79"/>
      <c r="AIL29" s="79"/>
      <c r="AIM29" s="79"/>
      <c r="AIN29" s="79"/>
      <c r="AIO29" s="566"/>
      <c r="AIP29" s="79"/>
      <c r="AIQ29" s="79"/>
      <c r="AIR29" s="79"/>
      <c r="AIS29" s="79"/>
      <c r="AIT29" s="567"/>
      <c r="AIU29" s="79"/>
      <c r="AIV29" s="79"/>
      <c r="AIW29" s="566"/>
      <c r="AIX29" s="79"/>
      <c r="AIY29" s="79"/>
      <c r="AIZ29" s="79"/>
      <c r="AJA29" s="79"/>
      <c r="AJB29" s="79"/>
      <c r="AJC29" s="79"/>
      <c r="AJD29" s="566"/>
      <c r="AJE29" s="79"/>
      <c r="AJF29" s="79"/>
      <c r="AJG29" s="79"/>
      <c r="AJH29" s="79"/>
      <c r="AJI29" s="567"/>
      <c r="AJJ29" s="79"/>
      <c r="AJK29" s="79"/>
      <c r="AJL29" s="566"/>
      <c r="AJM29" s="79"/>
      <c r="AJN29" s="79"/>
      <c r="AJO29" s="79"/>
      <c r="AJP29" s="79"/>
      <c r="AJQ29" s="79"/>
      <c r="AJR29" s="79"/>
      <c r="AJS29" s="566"/>
      <c r="AJT29" s="79"/>
      <c r="AJU29" s="79"/>
      <c r="AJV29" s="79"/>
      <c r="AJW29" s="79"/>
      <c r="AJX29" s="567"/>
      <c r="AJY29" s="79"/>
      <c r="AJZ29" s="79"/>
      <c r="AKA29" s="566"/>
      <c r="AKB29" s="79"/>
      <c r="AKC29" s="79"/>
      <c r="AKD29" s="79"/>
      <c r="AKE29" s="79"/>
      <c r="AKF29" s="79"/>
      <c r="AKG29" s="79"/>
      <c r="AKH29" s="566"/>
      <c r="AKI29" s="79"/>
      <c r="AKJ29" s="79"/>
      <c r="AKK29" s="79"/>
      <c r="AKL29" s="79"/>
      <c r="AKM29" s="567"/>
      <c r="AKN29" s="79"/>
      <c r="AKO29" s="79"/>
      <c r="AKP29" s="566"/>
      <c r="AKQ29" s="79"/>
      <c r="AKR29" s="79"/>
      <c r="AKS29" s="79"/>
      <c r="AKT29" s="79"/>
      <c r="AKU29" s="79"/>
      <c r="AKV29" s="79"/>
      <c r="AKW29" s="566"/>
      <c r="AKX29" s="79"/>
      <c r="AKY29" s="79"/>
      <c r="AKZ29" s="79"/>
      <c r="ALA29" s="79"/>
      <c r="ALB29" s="567"/>
      <c r="ALC29" s="79"/>
      <c r="ALD29" s="79"/>
      <c r="ALE29" s="566"/>
      <c r="ALF29" s="79"/>
      <c r="ALG29" s="79"/>
      <c r="ALH29" s="79"/>
      <c r="ALI29" s="79"/>
      <c r="ALJ29" s="79"/>
      <c r="ALK29" s="79"/>
      <c r="ALL29" s="566"/>
      <c r="ALM29" s="79"/>
      <c r="ALN29" s="79"/>
      <c r="ALO29" s="79"/>
      <c r="ALP29" s="79"/>
      <c r="ALQ29" s="567"/>
      <c r="ALR29" s="79"/>
      <c r="ALS29" s="79"/>
      <c r="ALT29" s="566"/>
      <c r="ALU29" s="79"/>
      <c r="ALV29" s="79"/>
      <c r="ALW29" s="79"/>
      <c r="ALX29" s="79"/>
      <c r="ALY29" s="79"/>
      <c r="ALZ29" s="79"/>
      <c r="AMA29" s="566"/>
      <c r="AMB29" s="79"/>
      <c r="AMC29" s="79"/>
      <c r="AMD29" s="79"/>
      <c r="AME29" s="79"/>
      <c r="AMF29" s="567"/>
      <c r="AMG29" s="79"/>
      <c r="AMH29" s="79"/>
      <c r="AMI29" s="566"/>
      <c r="AMJ29" s="79"/>
      <c r="AMK29" s="79"/>
      <c r="AML29" s="79"/>
      <c r="AMM29" s="79"/>
      <c r="AMN29" s="79"/>
      <c r="AMO29" s="79"/>
      <c r="AMP29" s="566"/>
      <c r="AMQ29" s="79"/>
      <c r="AMR29" s="79"/>
      <c r="AMS29" s="79"/>
      <c r="AMT29" s="79"/>
      <c r="AMU29" s="567"/>
      <c r="AMV29" s="79"/>
      <c r="AMW29" s="79"/>
      <c r="AMX29" s="566"/>
      <c r="AMY29" s="79"/>
      <c r="AMZ29" s="79"/>
      <c r="ANA29" s="79"/>
      <c r="ANB29" s="79"/>
      <c r="ANC29" s="79"/>
      <c r="AND29" s="79"/>
      <c r="ANE29" s="566"/>
      <c r="ANF29" s="79"/>
      <c r="ANG29" s="79"/>
      <c r="ANH29" s="79"/>
      <c r="ANI29" s="79"/>
      <c r="ANJ29" s="567"/>
      <c r="ANK29" s="79"/>
      <c r="ANL29" s="79"/>
      <c r="ANM29" s="566"/>
      <c r="ANN29" s="79"/>
      <c r="ANO29" s="79"/>
      <c r="ANP29" s="79"/>
      <c r="ANQ29" s="79"/>
      <c r="ANR29" s="79"/>
      <c r="ANS29" s="79"/>
      <c r="ANT29" s="566"/>
      <c r="ANU29" s="79"/>
      <c r="ANV29" s="79"/>
      <c r="ANW29" s="79"/>
      <c r="ANX29" s="79"/>
      <c r="ANY29" s="567"/>
      <c r="ANZ29" s="79"/>
      <c r="AOA29" s="79"/>
      <c r="AOB29" s="566"/>
      <c r="AOC29" s="79"/>
      <c r="AOD29" s="79"/>
      <c r="AOE29" s="79"/>
      <c r="AOF29" s="79"/>
      <c r="AOG29" s="79"/>
      <c r="AOH29" s="79"/>
      <c r="AOI29" s="566"/>
      <c r="AOJ29" s="79"/>
      <c r="AOK29" s="79"/>
      <c r="AOL29" s="79"/>
      <c r="AOM29" s="79"/>
      <c r="AON29" s="567"/>
      <c r="AOO29" s="79"/>
      <c r="AOP29" s="79"/>
      <c r="AOQ29" s="566"/>
      <c r="AOR29" s="79"/>
      <c r="AOS29" s="79"/>
      <c r="AOT29" s="79"/>
      <c r="AOU29" s="79"/>
      <c r="AOV29" s="79"/>
      <c r="AOW29" s="79"/>
      <c r="AOX29" s="566"/>
      <c r="AOY29" s="79"/>
      <c r="AOZ29" s="79"/>
      <c r="APA29" s="79"/>
      <c r="APB29" s="79"/>
      <c r="APC29" s="567"/>
      <c r="APD29" s="79"/>
      <c r="APE29" s="79"/>
      <c r="APF29" s="566"/>
      <c r="APG29" s="79"/>
      <c r="APH29" s="79"/>
      <c r="API29" s="79"/>
      <c r="APJ29" s="79"/>
      <c r="APK29" s="79"/>
      <c r="APL29" s="79"/>
      <c r="APM29" s="566"/>
      <c r="APN29" s="79"/>
      <c r="APO29" s="79"/>
      <c r="APP29" s="79"/>
      <c r="APQ29" s="79"/>
      <c r="APR29" s="567"/>
      <c r="APS29" s="79"/>
      <c r="APT29" s="79"/>
      <c r="APU29" s="566"/>
      <c r="APV29" s="79"/>
      <c r="APW29" s="79"/>
      <c r="APX29" s="79"/>
      <c r="APY29" s="79"/>
      <c r="APZ29" s="79"/>
      <c r="AQA29" s="79"/>
      <c r="AQB29" s="566"/>
      <c r="AQC29" s="79"/>
      <c r="AQD29" s="79"/>
      <c r="AQE29" s="79"/>
      <c r="AQF29" s="79"/>
      <c r="AQG29" s="567"/>
      <c r="AQH29" s="79"/>
      <c r="AQI29" s="79"/>
      <c r="AQJ29" s="566"/>
      <c r="AQK29" s="79"/>
      <c r="AQL29" s="79"/>
      <c r="AQM29" s="79"/>
      <c r="AQN29" s="79"/>
      <c r="AQO29" s="79"/>
      <c r="AQP29" s="79"/>
      <c r="AQQ29" s="566"/>
      <c r="AQR29" s="79"/>
      <c r="AQS29" s="79"/>
      <c r="AQT29" s="79"/>
      <c r="AQU29" s="79"/>
      <c r="AQV29" s="567"/>
      <c r="AQW29" s="79"/>
      <c r="AQX29" s="79"/>
      <c r="AQY29" s="566"/>
      <c r="AQZ29" s="79"/>
      <c r="ARA29" s="79"/>
      <c r="ARB29" s="79"/>
      <c r="ARC29" s="79"/>
      <c r="ARD29" s="79"/>
      <c r="ARE29" s="79"/>
      <c r="ARF29" s="566"/>
      <c r="ARG29" s="79"/>
      <c r="ARH29" s="79"/>
      <c r="ARI29" s="79"/>
      <c r="ARJ29" s="79"/>
      <c r="ARK29" s="567"/>
      <c r="ARL29" s="79"/>
      <c r="ARM29" s="79"/>
      <c r="ARN29" s="566"/>
      <c r="ARO29" s="79"/>
      <c r="ARP29" s="79"/>
      <c r="ARQ29" s="79"/>
      <c r="ARR29" s="79"/>
      <c r="ARS29" s="79"/>
      <c r="ART29" s="79"/>
      <c r="ARU29" s="566"/>
      <c r="ARV29" s="79"/>
      <c r="ARW29" s="79"/>
      <c r="ARX29" s="79"/>
      <c r="ARY29" s="79"/>
      <c r="ARZ29" s="567"/>
      <c r="ASA29" s="79"/>
      <c r="ASB29" s="79"/>
      <c r="ASC29" s="566"/>
      <c r="ASD29" s="79"/>
      <c r="ASE29" s="79"/>
      <c r="ASF29" s="79"/>
      <c r="ASG29" s="79"/>
      <c r="ASH29" s="79"/>
      <c r="ASI29" s="79"/>
      <c r="ASJ29" s="566"/>
      <c r="ASK29" s="79"/>
      <c r="ASL29" s="79"/>
      <c r="ASM29" s="79"/>
      <c r="ASN29" s="79"/>
      <c r="ASO29" s="567"/>
      <c r="ASP29" s="79"/>
      <c r="ASQ29" s="79"/>
      <c r="ASR29" s="566"/>
      <c r="ASS29" s="79"/>
      <c r="AST29" s="79"/>
      <c r="ASU29" s="79"/>
      <c r="ASV29" s="79"/>
      <c r="ASW29" s="79"/>
      <c r="ASX29" s="79"/>
      <c r="ASY29" s="566"/>
      <c r="ASZ29" s="79"/>
      <c r="ATA29" s="79"/>
      <c r="ATB29" s="79"/>
      <c r="ATC29" s="79"/>
      <c r="ATD29" s="567"/>
      <c r="ATE29" s="79"/>
      <c r="ATF29" s="79"/>
      <c r="ATG29" s="566"/>
      <c r="ATH29" s="79"/>
      <c r="ATI29" s="79"/>
      <c r="ATJ29" s="79"/>
      <c r="ATK29" s="79"/>
      <c r="ATL29" s="79"/>
      <c r="ATM29" s="79"/>
      <c r="ATN29" s="566"/>
      <c r="ATO29" s="79"/>
      <c r="ATP29" s="79"/>
      <c r="ATQ29" s="79"/>
      <c r="ATR29" s="79"/>
      <c r="ATS29" s="567"/>
      <c r="ATT29" s="79"/>
      <c r="ATU29" s="79"/>
      <c r="ATV29" s="566"/>
      <c r="ATW29" s="79"/>
      <c r="ATX29" s="79"/>
      <c r="ATY29" s="79"/>
      <c r="ATZ29" s="79"/>
      <c r="AUA29" s="79"/>
      <c r="AUB29" s="79"/>
      <c r="AUC29" s="566"/>
      <c r="AUD29" s="79"/>
      <c r="AUE29" s="79"/>
      <c r="AUF29" s="79"/>
      <c r="AUG29" s="79"/>
      <c r="AUH29" s="567"/>
      <c r="AUI29" s="79"/>
      <c r="AUJ29" s="79"/>
      <c r="AUK29" s="566"/>
      <c r="AUL29" s="79"/>
      <c r="AUM29" s="79"/>
      <c r="AUN29" s="79"/>
      <c r="AUO29" s="79"/>
      <c r="AUP29" s="79"/>
      <c r="AUQ29" s="79"/>
      <c r="AUR29" s="566"/>
      <c r="AUS29" s="79"/>
      <c r="AUT29" s="79"/>
      <c r="AUU29" s="79"/>
      <c r="AUV29" s="79"/>
      <c r="AUW29" s="567"/>
      <c r="AUX29" s="79"/>
      <c r="AUY29" s="79"/>
      <c r="AUZ29" s="566"/>
      <c r="AVA29" s="79"/>
      <c r="AVB29" s="79"/>
      <c r="AVC29" s="79"/>
      <c r="AVD29" s="79"/>
      <c r="AVE29" s="79"/>
      <c r="AVF29" s="79"/>
      <c r="AVG29" s="566"/>
      <c r="AVH29" s="79"/>
      <c r="AVI29" s="79"/>
      <c r="AVJ29" s="79"/>
      <c r="AVK29" s="79"/>
      <c r="AVL29" s="567"/>
      <c r="AVM29" s="79"/>
      <c r="AVN29" s="79"/>
      <c r="AVO29" s="566"/>
      <c r="AVP29" s="79"/>
      <c r="AVQ29" s="79"/>
      <c r="AVR29" s="79"/>
      <c r="AVS29" s="79"/>
      <c r="AVT29" s="79"/>
      <c r="AVU29" s="79"/>
      <c r="AVV29" s="566"/>
      <c r="AVW29" s="79"/>
      <c r="AVX29" s="79"/>
      <c r="AVY29" s="79"/>
      <c r="AVZ29" s="79"/>
      <c r="AWA29" s="567"/>
      <c r="AWB29" s="79"/>
      <c r="AWC29" s="79"/>
      <c r="AWD29" s="566"/>
      <c r="AWE29" s="79"/>
      <c r="AWF29" s="79"/>
      <c r="AWG29" s="79"/>
      <c r="AWH29" s="79"/>
      <c r="AWI29" s="79"/>
      <c r="AWJ29" s="79"/>
      <c r="AWK29" s="566"/>
      <c r="AWL29" s="79"/>
      <c r="AWM29" s="79"/>
      <c r="AWN29" s="79"/>
      <c r="AWO29" s="79"/>
      <c r="AWP29" s="567"/>
      <c r="AWQ29" s="79"/>
      <c r="AWR29" s="79"/>
      <c r="AWS29" s="566"/>
      <c r="AWT29" s="79"/>
      <c r="AWU29" s="79"/>
      <c r="AWV29" s="79"/>
      <c r="AWW29" s="79"/>
      <c r="AWX29" s="79"/>
      <c r="AWY29" s="79"/>
      <c r="AWZ29" s="566"/>
      <c r="AXA29" s="79"/>
      <c r="AXB29" s="79"/>
      <c r="AXC29" s="79"/>
      <c r="AXD29" s="79"/>
      <c r="AXE29" s="567"/>
      <c r="AXF29" s="79"/>
      <c r="AXG29" s="79"/>
      <c r="AXH29" s="566"/>
      <c r="AXI29" s="79"/>
      <c r="AXJ29" s="79"/>
      <c r="AXK29" s="79"/>
      <c r="AXL29" s="79"/>
      <c r="AXM29" s="79"/>
      <c r="AXN29" s="79"/>
      <c r="AXO29" s="566"/>
      <c r="AXP29" s="79"/>
      <c r="AXQ29" s="79"/>
      <c r="AXR29" s="79"/>
      <c r="AXS29" s="79"/>
      <c r="AXT29" s="567"/>
      <c r="AXU29" s="79"/>
      <c r="AXV29" s="79"/>
      <c r="AXW29" s="566"/>
      <c r="AXX29" s="79"/>
      <c r="AXY29" s="79"/>
      <c r="AXZ29" s="79"/>
      <c r="AYA29" s="79"/>
      <c r="AYB29" s="79"/>
      <c r="AYC29" s="79"/>
      <c r="AYD29" s="566"/>
      <c r="AYE29" s="79"/>
      <c r="AYF29" s="79"/>
      <c r="AYG29" s="79"/>
      <c r="AYH29" s="79"/>
      <c r="AYI29" s="567"/>
      <c r="AYJ29" s="79"/>
      <c r="AYK29" s="79"/>
      <c r="AYL29" s="566"/>
      <c r="AYM29" s="79"/>
      <c r="AYN29" s="79"/>
      <c r="AYO29" s="79"/>
      <c r="AYP29" s="79"/>
      <c r="AYQ29" s="79"/>
      <c r="AYR29" s="79"/>
      <c r="AYS29" s="566"/>
      <c r="AYT29" s="79"/>
      <c r="AYU29" s="79"/>
      <c r="AYV29" s="79"/>
      <c r="AYW29" s="79"/>
      <c r="AYX29" s="567"/>
      <c r="AYY29" s="79"/>
      <c r="AYZ29" s="79"/>
      <c r="AZA29" s="566"/>
      <c r="AZB29" s="79"/>
      <c r="AZC29" s="79"/>
      <c r="AZD29" s="79"/>
      <c r="AZE29" s="79"/>
      <c r="AZF29" s="79"/>
      <c r="AZG29" s="79"/>
      <c r="AZH29" s="566"/>
      <c r="AZI29" s="79"/>
      <c r="AZJ29" s="79"/>
      <c r="AZK29" s="79"/>
      <c r="AZL29" s="79"/>
      <c r="AZM29" s="567"/>
      <c r="AZN29" s="79"/>
      <c r="AZO29" s="79"/>
      <c r="AZP29" s="566"/>
      <c r="AZQ29" s="79"/>
      <c r="AZR29" s="79"/>
      <c r="AZS29" s="79"/>
      <c r="AZT29" s="79"/>
      <c r="AZU29" s="79"/>
      <c r="AZV29" s="79"/>
      <c r="AZW29" s="566"/>
      <c r="AZX29" s="79"/>
      <c r="AZY29" s="79"/>
      <c r="AZZ29" s="79"/>
      <c r="BAA29" s="79"/>
      <c r="BAB29" s="567"/>
      <c r="BAC29" s="79"/>
      <c r="BAD29" s="79"/>
      <c r="BAE29" s="566"/>
      <c r="BAF29" s="79"/>
      <c r="BAG29" s="79"/>
      <c r="BAH29" s="79"/>
      <c r="BAI29" s="79"/>
      <c r="BAJ29" s="79"/>
      <c r="BAK29" s="79"/>
      <c r="BAL29" s="566"/>
      <c r="BAM29" s="79"/>
      <c r="BAN29" s="79"/>
      <c r="BAO29" s="79"/>
      <c r="BAP29" s="79"/>
      <c r="BAQ29" s="567"/>
      <c r="BAR29" s="79"/>
      <c r="BAS29" s="79"/>
      <c r="BAT29" s="566"/>
      <c r="BAU29" s="79"/>
      <c r="BAV29" s="79"/>
      <c r="BAW29" s="79"/>
      <c r="BAX29" s="79"/>
      <c r="BAY29" s="79"/>
      <c r="BAZ29" s="79"/>
      <c r="BBA29" s="566"/>
      <c r="BBB29" s="79"/>
      <c r="BBC29" s="79"/>
      <c r="BBD29" s="79"/>
      <c r="BBE29" s="79"/>
      <c r="BBF29" s="567"/>
      <c r="BBG29" s="79"/>
      <c r="BBH29" s="79"/>
      <c r="BBI29" s="566"/>
      <c r="BBJ29" s="79"/>
      <c r="BBK29" s="79"/>
      <c r="BBL29" s="79"/>
      <c r="BBM29" s="79"/>
      <c r="BBN29" s="79"/>
      <c r="BBO29" s="79"/>
      <c r="BBP29" s="566"/>
      <c r="BBQ29" s="79"/>
      <c r="BBR29" s="79"/>
      <c r="BBS29" s="79"/>
      <c r="BBT29" s="79"/>
      <c r="BBU29" s="567"/>
      <c r="BBV29" s="79"/>
      <c r="BBW29" s="79"/>
      <c r="BBX29" s="566"/>
      <c r="BBY29" s="79"/>
      <c r="BBZ29" s="79"/>
      <c r="BCA29" s="79"/>
      <c r="BCB29" s="79"/>
      <c r="BCC29" s="79"/>
      <c r="BCD29" s="79"/>
      <c r="BCE29" s="566"/>
      <c r="BCF29" s="79"/>
      <c r="BCG29" s="79"/>
      <c r="BCH29" s="79"/>
      <c r="BCI29" s="79"/>
      <c r="BCJ29" s="567"/>
      <c r="BCK29" s="79"/>
      <c r="BCL29" s="79"/>
      <c r="BCM29" s="566"/>
      <c r="BCN29" s="79"/>
      <c r="BCO29" s="79"/>
      <c r="BCP29" s="79"/>
      <c r="BCQ29" s="79"/>
      <c r="BCR29" s="79"/>
      <c r="BCS29" s="79"/>
      <c r="BCT29" s="566"/>
      <c r="BCU29" s="79"/>
      <c r="BCV29" s="79"/>
      <c r="BCW29" s="79"/>
      <c r="BCX29" s="79"/>
      <c r="BCY29" s="567"/>
      <c r="BCZ29" s="79"/>
      <c r="BDA29" s="79"/>
      <c r="BDB29" s="566"/>
      <c r="BDC29" s="79"/>
      <c r="BDD29" s="79"/>
      <c r="BDE29" s="79"/>
      <c r="BDF29" s="79"/>
      <c r="BDG29" s="79"/>
      <c r="BDH29" s="79"/>
      <c r="BDI29" s="566"/>
      <c r="BDJ29" s="79"/>
      <c r="BDK29" s="79"/>
      <c r="BDL29" s="79"/>
      <c r="BDM29" s="79"/>
      <c r="BDN29" s="567"/>
      <c r="BDO29" s="79"/>
      <c r="BDP29" s="79"/>
      <c r="BDQ29" s="566"/>
      <c r="BDR29" s="79"/>
      <c r="BDS29" s="79"/>
      <c r="BDT29" s="79"/>
      <c r="BDU29" s="79"/>
      <c r="BDV29" s="79"/>
      <c r="BDW29" s="79"/>
      <c r="BDX29" s="566"/>
      <c r="BDY29" s="79"/>
      <c r="BDZ29" s="79"/>
      <c r="BEA29" s="79"/>
      <c r="BEB29" s="79"/>
      <c r="BEC29" s="567"/>
      <c r="BED29" s="79"/>
      <c r="BEE29" s="79"/>
      <c r="BEF29" s="566"/>
      <c r="BEG29" s="79"/>
      <c r="BEH29" s="79"/>
      <c r="BEI29" s="79"/>
      <c r="BEJ29" s="79"/>
      <c r="BEK29" s="79"/>
      <c r="BEL29" s="79"/>
      <c r="BEM29" s="566"/>
      <c r="BEN29" s="79"/>
      <c r="BEO29" s="79"/>
      <c r="BEP29" s="79"/>
      <c r="BEQ29" s="79"/>
      <c r="BER29" s="567"/>
      <c r="BES29" s="79"/>
      <c r="BET29" s="79"/>
      <c r="BEU29" s="566"/>
      <c r="BEV29" s="79"/>
      <c r="BEW29" s="79"/>
      <c r="BEX29" s="79"/>
      <c r="BEY29" s="79"/>
      <c r="BEZ29" s="79"/>
      <c r="BFA29" s="79"/>
      <c r="BFB29" s="566"/>
      <c r="BFC29" s="79"/>
      <c r="BFD29" s="79"/>
      <c r="BFE29" s="79"/>
      <c r="BFF29" s="79"/>
      <c r="BFG29" s="567"/>
      <c r="BFH29" s="79"/>
      <c r="BFI29" s="79"/>
      <c r="BFJ29" s="566"/>
      <c r="BFK29" s="79"/>
      <c r="BFL29" s="79"/>
      <c r="BFM29" s="79"/>
      <c r="BFN29" s="79"/>
      <c r="BFO29" s="79"/>
      <c r="BFP29" s="79"/>
      <c r="BFQ29" s="566"/>
      <c r="BFR29" s="79"/>
      <c r="BFS29" s="79"/>
      <c r="BFT29" s="79"/>
      <c r="BFU29" s="79"/>
      <c r="BFV29" s="567"/>
      <c r="BFW29" s="79"/>
      <c r="BFX29" s="79"/>
      <c r="BFY29" s="566"/>
      <c r="BFZ29" s="79"/>
      <c r="BGA29" s="79"/>
      <c r="BGB29" s="79"/>
      <c r="BGC29" s="79"/>
      <c r="BGD29" s="79"/>
      <c r="BGE29" s="79"/>
      <c r="BGF29" s="566"/>
      <c r="BGG29" s="79"/>
      <c r="BGH29" s="79"/>
      <c r="BGI29" s="79"/>
      <c r="BGJ29" s="79"/>
      <c r="BGK29" s="567"/>
      <c r="BGL29" s="79"/>
      <c r="BGM29" s="79"/>
      <c r="BGN29" s="566"/>
      <c r="BGO29" s="79"/>
      <c r="BGP29" s="79"/>
      <c r="BGQ29" s="79"/>
      <c r="BGR29" s="79"/>
      <c r="BGS29" s="79"/>
      <c r="BGT29" s="79"/>
      <c r="BGU29" s="566"/>
      <c r="BGV29" s="79"/>
      <c r="BGW29" s="79"/>
      <c r="BGX29" s="79"/>
      <c r="BGY29" s="79"/>
      <c r="BGZ29" s="567"/>
      <c r="BHA29" s="79"/>
      <c r="BHB29" s="79"/>
      <c r="BHC29" s="566"/>
      <c r="BHD29" s="79"/>
      <c r="BHE29" s="79"/>
      <c r="BHF29" s="79"/>
      <c r="BHG29" s="79"/>
      <c r="BHH29" s="79"/>
      <c r="BHI29" s="79"/>
      <c r="BHJ29" s="566"/>
      <c r="BHK29" s="79"/>
      <c r="BHL29" s="79"/>
      <c r="BHM29" s="79"/>
      <c r="BHN29" s="79"/>
      <c r="BHO29" s="567"/>
      <c r="BHP29" s="79"/>
      <c r="BHQ29" s="79"/>
      <c r="BHR29" s="566"/>
      <c r="BHS29" s="79"/>
      <c r="BHT29" s="79"/>
      <c r="BHU29" s="79"/>
      <c r="BHV29" s="79"/>
      <c r="BHW29" s="79"/>
      <c r="BHX29" s="79"/>
      <c r="BHY29" s="566"/>
      <c r="BHZ29" s="79"/>
      <c r="BIA29" s="79"/>
      <c r="BIB29" s="79"/>
      <c r="BIC29" s="79"/>
      <c r="BID29" s="567"/>
      <c r="BIE29" s="79"/>
      <c r="BIF29" s="79"/>
      <c r="BIG29" s="566"/>
      <c r="BIH29" s="79"/>
      <c r="BII29" s="79"/>
      <c r="BIJ29" s="79"/>
      <c r="BIK29" s="79"/>
      <c r="BIL29" s="79"/>
      <c r="BIM29" s="79"/>
      <c r="BIN29" s="566"/>
      <c r="BIO29" s="79"/>
      <c r="BIP29" s="79"/>
      <c r="BIQ29" s="79"/>
      <c r="BIR29" s="79"/>
      <c r="BIS29" s="567"/>
      <c r="BIT29" s="79"/>
      <c r="BIU29" s="79"/>
      <c r="BIV29" s="566"/>
      <c r="BIW29" s="79"/>
      <c r="BIX29" s="79"/>
      <c r="BIY29" s="79"/>
      <c r="BIZ29" s="79"/>
      <c r="BJA29" s="79"/>
      <c r="BJB29" s="79"/>
      <c r="BJC29" s="566"/>
      <c r="BJD29" s="79"/>
      <c r="BJE29" s="79"/>
      <c r="BJF29" s="79"/>
      <c r="BJG29" s="79"/>
      <c r="BJH29" s="567"/>
      <c r="BJI29" s="79"/>
      <c r="BJJ29" s="79"/>
      <c r="BJK29" s="566"/>
      <c r="BJL29" s="79"/>
      <c r="BJM29" s="79"/>
      <c r="BJN29" s="79"/>
      <c r="BJO29" s="79"/>
      <c r="BJP29" s="79"/>
      <c r="BJQ29" s="79"/>
      <c r="BJR29" s="566"/>
      <c r="BJS29" s="79"/>
      <c r="BJT29" s="79"/>
      <c r="BJU29" s="79"/>
      <c r="BJV29" s="79"/>
      <c r="BJW29" s="567"/>
      <c r="BJX29" s="79"/>
      <c r="BJY29" s="79"/>
      <c r="BJZ29" s="566"/>
      <c r="BKA29" s="79"/>
      <c r="BKB29" s="79"/>
      <c r="BKC29" s="79"/>
      <c r="BKD29" s="79"/>
      <c r="BKE29" s="79"/>
      <c r="BKF29" s="79"/>
      <c r="BKG29" s="566"/>
      <c r="BKH29" s="79"/>
      <c r="BKI29" s="79"/>
      <c r="BKJ29" s="79"/>
      <c r="BKK29" s="79"/>
      <c r="BKL29" s="567"/>
      <c r="BKM29" s="79"/>
      <c r="BKN29" s="79"/>
      <c r="BKO29" s="566"/>
      <c r="BKP29" s="79"/>
      <c r="BKQ29" s="79"/>
      <c r="BKR29" s="79"/>
      <c r="BKS29" s="79"/>
      <c r="BKT29" s="79"/>
      <c r="BKU29" s="79"/>
      <c r="BKV29" s="566"/>
      <c r="BKW29" s="79"/>
      <c r="BKX29" s="79"/>
      <c r="BKY29" s="79"/>
      <c r="BKZ29" s="79"/>
      <c r="BLA29" s="567"/>
      <c r="BLB29" s="79"/>
      <c r="BLC29" s="79"/>
      <c r="BLD29" s="566"/>
      <c r="BLE29" s="79"/>
      <c r="BLF29" s="79"/>
      <c r="BLG29" s="79"/>
      <c r="BLH29" s="79"/>
      <c r="BLI29" s="79"/>
      <c r="BLJ29" s="79"/>
      <c r="BLK29" s="566"/>
      <c r="BLL29" s="79"/>
      <c r="BLM29" s="79"/>
      <c r="BLN29" s="79"/>
      <c r="BLO29" s="79"/>
      <c r="BLP29" s="567"/>
      <c r="BLQ29" s="79"/>
      <c r="BLR29" s="79"/>
      <c r="BLS29" s="566"/>
      <c r="BLT29" s="79"/>
      <c r="BLU29" s="79"/>
      <c r="BLV29" s="79"/>
      <c r="BLW29" s="79"/>
      <c r="BLX29" s="79"/>
      <c r="BLY29" s="79"/>
      <c r="BLZ29" s="566"/>
      <c r="BMA29" s="79"/>
      <c r="BMB29" s="79"/>
      <c r="BMC29" s="79"/>
      <c r="BMD29" s="79"/>
      <c r="BME29" s="567"/>
      <c r="BMF29" s="79"/>
      <c r="BMG29" s="79"/>
      <c r="BMH29" s="566"/>
      <c r="BMI29" s="79"/>
      <c r="BMJ29" s="79"/>
      <c r="BMK29" s="79"/>
      <c r="BML29" s="79"/>
      <c r="BMM29" s="79"/>
      <c r="BMN29" s="79"/>
      <c r="BMO29" s="566"/>
      <c r="BMP29" s="79"/>
      <c r="BMQ29" s="79"/>
      <c r="BMR29" s="79"/>
      <c r="BMS29" s="79"/>
      <c r="BMT29" s="567"/>
      <c r="BMU29" s="79"/>
      <c r="BMV29" s="79"/>
      <c r="BMW29" s="566"/>
      <c r="BMX29" s="79"/>
      <c r="BMY29" s="79"/>
      <c r="BMZ29" s="79"/>
      <c r="BNA29" s="79"/>
      <c r="BNB29" s="79"/>
      <c r="BNC29" s="79"/>
      <c r="BND29" s="566"/>
      <c r="BNE29" s="79"/>
      <c r="BNF29" s="79"/>
      <c r="BNG29" s="79"/>
      <c r="BNH29" s="79"/>
      <c r="BNI29" s="567"/>
      <c r="BNJ29" s="79"/>
      <c r="BNK29" s="79"/>
      <c r="BNL29" s="566"/>
      <c r="BNM29" s="79"/>
      <c r="BNN29" s="79"/>
      <c r="BNO29" s="79"/>
      <c r="BNP29" s="79"/>
      <c r="BNQ29" s="79"/>
      <c r="BNR29" s="79"/>
      <c r="BNS29" s="566"/>
      <c r="BNT29" s="79"/>
      <c r="BNU29" s="79"/>
      <c r="BNV29" s="79"/>
      <c r="BNW29" s="79"/>
      <c r="BNX29" s="567"/>
      <c r="BNY29" s="79"/>
      <c r="BNZ29" s="79"/>
      <c r="BOA29" s="566"/>
      <c r="BOB29" s="79"/>
      <c r="BOC29" s="79"/>
      <c r="BOD29" s="79"/>
      <c r="BOE29" s="79"/>
      <c r="BOF29" s="79"/>
      <c r="BOG29" s="79"/>
      <c r="BOH29" s="566"/>
      <c r="BOI29" s="79"/>
      <c r="BOJ29" s="79"/>
      <c r="BOK29" s="79"/>
      <c r="BOL29" s="79"/>
      <c r="BOM29" s="567"/>
      <c r="BON29" s="79"/>
      <c r="BOO29" s="79"/>
      <c r="BOP29" s="566"/>
      <c r="BOQ29" s="79"/>
      <c r="BOR29" s="79"/>
      <c r="BOS29" s="79"/>
      <c r="BOT29" s="79"/>
      <c r="BOU29" s="79"/>
      <c r="BOV29" s="79"/>
      <c r="BOW29" s="566"/>
      <c r="BOX29" s="79"/>
      <c r="BOY29" s="79"/>
      <c r="BOZ29" s="79"/>
      <c r="BPA29" s="79"/>
      <c r="BPB29" s="567"/>
      <c r="BPC29" s="79"/>
      <c r="BPD29" s="79"/>
      <c r="BPE29" s="566"/>
      <c r="BPF29" s="79"/>
      <c r="BPG29" s="79"/>
      <c r="BPH29" s="79"/>
      <c r="BPI29" s="79"/>
      <c r="BPJ29" s="79"/>
      <c r="BPK29" s="79"/>
      <c r="BPL29" s="566"/>
      <c r="BPM29" s="79"/>
      <c r="BPN29" s="79"/>
      <c r="BPO29" s="79"/>
      <c r="BPP29" s="79"/>
      <c r="BPQ29" s="567"/>
      <c r="BPR29" s="79"/>
      <c r="BPS29" s="79"/>
      <c r="BPT29" s="566"/>
      <c r="BPU29" s="79"/>
      <c r="BPV29" s="79"/>
      <c r="BPW29" s="79"/>
      <c r="BPX29" s="79"/>
      <c r="BPY29" s="79"/>
      <c r="BPZ29" s="79"/>
      <c r="BQA29" s="566"/>
      <c r="BQB29" s="79"/>
      <c r="BQC29" s="79"/>
      <c r="BQD29" s="79"/>
      <c r="BQE29" s="79"/>
      <c r="BQF29" s="567"/>
      <c r="BQG29" s="79"/>
      <c r="BQH29" s="79"/>
      <c r="BQI29" s="566"/>
      <c r="BQJ29" s="79"/>
      <c r="BQK29" s="79"/>
      <c r="BQL29" s="79"/>
      <c r="BQM29" s="79"/>
      <c r="BQN29" s="79"/>
      <c r="BQO29" s="79"/>
      <c r="BQP29" s="566"/>
      <c r="BQQ29" s="79"/>
      <c r="BQR29" s="79"/>
      <c r="BQS29" s="79"/>
      <c r="BQT29" s="79"/>
      <c r="BQU29" s="567"/>
      <c r="BQV29" s="79"/>
      <c r="BQW29" s="79"/>
      <c r="BQX29" s="566"/>
      <c r="BQY29" s="79"/>
      <c r="BQZ29" s="79"/>
      <c r="BRA29" s="79"/>
      <c r="BRB29" s="79"/>
      <c r="BRC29" s="79"/>
      <c r="BRD29" s="79"/>
      <c r="BRE29" s="566"/>
      <c r="BRF29" s="79"/>
      <c r="BRG29" s="79"/>
      <c r="BRH29" s="79"/>
      <c r="BRI29" s="79"/>
      <c r="BRJ29" s="567"/>
      <c r="BRK29" s="79"/>
      <c r="BRL29" s="79"/>
      <c r="BRM29" s="566"/>
      <c r="BRN29" s="79"/>
      <c r="BRO29" s="79"/>
      <c r="BRP29" s="79"/>
      <c r="BRQ29" s="79"/>
      <c r="BRR29" s="79"/>
      <c r="BRS29" s="79"/>
      <c r="BRT29" s="566"/>
      <c r="BRU29" s="79"/>
      <c r="BRV29" s="79"/>
      <c r="BRW29" s="79"/>
      <c r="BRX29" s="79"/>
      <c r="BRY29" s="567"/>
      <c r="BRZ29" s="79"/>
      <c r="BSA29" s="79"/>
      <c r="BSB29" s="566"/>
      <c r="BSC29" s="79"/>
      <c r="BSD29" s="79"/>
      <c r="BSE29" s="79"/>
      <c r="BSF29" s="79"/>
      <c r="BSG29" s="79"/>
      <c r="BSH29" s="79"/>
      <c r="BSI29" s="566"/>
      <c r="BSJ29" s="79"/>
      <c r="BSK29" s="79"/>
      <c r="BSL29" s="79"/>
      <c r="BSM29" s="79"/>
      <c r="BSN29" s="567"/>
      <c r="BSO29" s="79"/>
      <c r="BSP29" s="79"/>
      <c r="BSQ29" s="566"/>
      <c r="BSR29" s="79"/>
      <c r="BSS29" s="79"/>
      <c r="BST29" s="79"/>
      <c r="BSU29" s="79"/>
      <c r="BSV29" s="79"/>
      <c r="BSW29" s="79"/>
      <c r="BSX29" s="566"/>
      <c r="BSY29" s="79"/>
      <c r="BSZ29" s="79"/>
      <c r="BTA29" s="79"/>
      <c r="BTB29" s="79"/>
      <c r="BTC29" s="567"/>
      <c r="BTD29" s="79"/>
      <c r="BTE29" s="79"/>
      <c r="BTF29" s="566"/>
      <c r="BTG29" s="79"/>
      <c r="BTH29" s="79"/>
      <c r="BTI29" s="79"/>
      <c r="BTJ29" s="79"/>
      <c r="BTK29" s="79"/>
      <c r="BTL29" s="79"/>
      <c r="BTM29" s="566"/>
      <c r="BTN29" s="79"/>
      <c r="BTO29" s="79"/>
      <c r="BTP29" s="79"/>
      <c r="BTQ29" s="79"/>
      <c r="BTR29" s="567"/>
      <c r="BTS29" s="79"/>
      <c r="BTT29" s="79"/>
      <c r="BTU29" s="566"/>
      <c r="BTV29" s="79"/>
      <c r="BTW29" s="79"/>
      <c r="BTX29" s="79"/>
      <c r="BTY29" s="79"/>
      <c r="BTZ29" s="79"/>
      <c r="BUA29" s="79"/>
      <c r="BUB29" s="566"/>
      <c r="BUC29" s="79"/>
      <c r="BUD29" s="79"/>
      <c r="BUE29" s="79"/>
      <c r="BUF29" s="79"/>
      <c r="BUG29" s="567"/>
      <c r="BUH29" s="79"/>
      <c r="BUI29" s="79"/>
      <c r="BUJ29" s="566"/>
      <c r="BUK29" s="79"/>
      <c r="BUL29" s="79"/>
      <c r="BUM29" s="79"/>
      <c r="BUN29" s="79"/>
      <c r="BUO29" s="79"/>
      <c r="BUP29" s="79"/>
      <c r="BUQ29" s="566"/>
      <c r="BUR29" s="79"/>
      <c r="BUS29" s="79"/>
      <c r="BUT29" s="79"/>
      <c r="BUU29" s="79"/>
      <c r="BUV29" s="567"/>
      <c r="BUW29" s="79"/>
      <c r="BUX29" s="79"/>
      <c r="BUY29" s="566"/>
      <c r="BUZ29" s="79"/>
      <c r="BVA29" s="79"/>
      <c r="BVB29" s="79"/>
      <c r="BVC29" s="79"/>
      <c r="BVD29" s="79"/>
      <c r="BVE29" s="79"/>
      <c r="BVF29" s="566"/>
      <c r="BVG29" s="79"/>
      <c r="BVH29" s="79"/>
      <c r="BVI29" s="79"/>
      <c r="BVJ29" s="79"/>
      <c r="BVK29" s="567"/>
      <c r="BVL29" s="79"/>
      <c r="BVM29" s="79"/>
      <c r="BVN29" s="566"/>
      <c r="BVO29" s="79"/>
      <c r="BVP29" s="79"/>
      <c r="BVQ29" s="79"/>
      <c r="BVR29" s="79"/>
      <c r="BVS29" s="79"/>
      <c r="BVT29" s="79"/>
      <c r="BVU29" s="566"/>
      <c r="BVV29" s="79"/>
      <c r="BVW29" s="79"/>
      <c r="BVX29" s="79"/>
      <c r="BVY29" s="79"/>
      <c r="BVZ29" s="567"/>
      <c r="BWA29" s="79"/>
      <c r="BWB29" s="79"/>
      <c r="BWC29" s="566"/>
      <c r="BWD29" s="79"/>
      <c r="BWE29" s="79"/>
      <c r="BWF29" s="79"/>
      <c r="BWG29" s="79"/>
      <c r="BWH29" s="79"/>
      <c r="BWI29" s="79"/>
      <c r="BWJ29" s="566"/>
      <c r="BWK29" s="79"/>
      <c r="BWL29" s="79"/>
      <c r="BWM29" s="79"/>
      <c r="BWN29" s="79"/>
      <c r="BWO29" s="567"/>
      <c r="BWP29" s="79"/>
      <c r="BWQ29" s="79"/>
      <c r="BWR29" s="566"/>
      <c r="BWS29" s="79"/>
      <c r="BWT29" s="79"/>
      <c r="BWU29" s="79"/>
      <c r="BWV29" s="79"/>
      <c r="BWW29" s="79"/>
      <c r="BWX29" s="79"/>
      <c r="BWY29" s="566"/>
      <c r="BWZ29" s="79"/>
      <c r="BXA29" s="79"/>
      <c r="BXB29" s="79"/>
      <c r="BXC29" s="79"/>
      <c r="BXD29" s="567"/>
      <c r="BXE29" s="79"/>
      <c r="BXF29" s="79"/>
      <c r="BXG29" s="566"/>
      <c r="BXH29" s="79"/>
      <c r="BXI29" s="79"/>
      <c r="BXJ29" s="79"/>
      <c r="BXK29" s="79"/>
      <c r="BXL29" s="79"/>
      <c r="BXM29" s="79"/>
      <c r="BXN29" s="566"/>
      <c r="BXO29" s="79"/>
      <c r="BXP29" s="79"/>
      <c r="BXQ29" s="79"/>
      <c r="BXR29" s="79"/>
      <c r="BXS29" s="567"/>
      <c r="BXT29" s="79"/>
      <c r="BXU29" s="79"/>
      <c r="BXV29" s="566"/>
      <c r="BXW29" s="79"/>
      <c r="BXX29" s="79"/>
      <c r="BXY29" s="79"/>
      <c r="BXZ29" s="79"/>
      <c r="BYA29" s="79"/>
      <c r="BYB29" s="79"/>
      <c r="BYC29" s="566"/>
      <c r="BYD29" s="79"/>
      <c r="BYE29" s="79"/>
      <c r="BYF29" s="79"/>
      <c r="BYG29" s="79"/>
      <c r="BYH29" s="567"/>
      <c r="BYI29" s="79"/>
      <c r="BYJ29" s="79"/>
      <c r="BYK29" s="566"/>
      <c r="BYL29" s="79"/>
      <c r="BYM29" s="79"/>
      <c r="BYN29" s="79"/>
      <c r="BYO29" s="79"/>
      <c r="BYP29" s="79"/>
      <c r="BYQ29" s="79"/>
      <c r="BYR29" s="566"/>
      <c r="BYS29" s="79"/>
      <c r="BYT29" s="79"/>
      <c r="BYU29" s="79"/>
      <c r="BYV29" s="79"/>
      <c r="BYW29" s="567"/>
      <c r="BYX29" s="79"/>
      <c r="BYY29" s="79"/>
      <c r="BYZ29" s="566"/>
      <c r="BZA29" s="79"/>
      <c r="BZB29" s="79"/>
      <c r="BZC29" s="79"/>
      <c r="BZD29" s="79"/>
      <c r="BZE29" s="79"/>
      <c r="BZF29" s="79"/>
      <c r="BZG29" s="566"/>
      <c r="BZH29" s="79"/>
      <c r="BZI29" s="79"/>
      <c r="BZJ29" s="79"/>
      <c r="BZK29" s="79"/>
      <c r="BZL29" s="567"/>
      <c r="BZM29" s="79"/>
      <c r="BZN29" s="79"/>
      <c r="BZO29" s="566"/>
      <c r="BZP29" s="79"/>
      <c r="BZQ29" s="79"/>
      <c r="BZR29" s="79"/>
      <c r="BZS29" s="79"/>
      <c r="BZT29" s="79"/>
      <c r="BZU29" s="79"/>
      <c r="BZV29" s="566"/>
      <c r="BZW29" s="79"/>
      <c r="BZX29" s="79"/>
      <c r="BZY29" s="79"/>
      <c r="BZZ29" s="79"/>
      <c r="CAA29" s="567"/>
      <c r="CAB29" s="79"/>
      <c r="CAC29" s="79"/>
      <c r="CAD29" s="566"/>
      <c r="CAE29" s="79"/>
      <c r="CAF29" s="79"/>
      <c r="CAG29" s="79"/>
      <c r="CAH29" s="79"/>
      <c r="CAI29" s="79"/>
      <c r="CAJ29" s="79"/>
      <c r="CAK29" s="566"/>
      <c r="CAL29" s="79"/>
      <c r="CAM29" s="79"/>
      <c r="CAN29" s="79"/>
      <c r="CAO29" s="79"/>
      <c r="CAP29" s="567"/>
      <c r="CAQ29" s="79"/>
      <c r="CAR29" s="79"/>
      <c r="CAS29" s="566"/>
      <c r="CAT29" s="79"/>
      <c r="CAU29" s="79"/>
      <c r="CAV29" s="79"/>
      <c r="CAW29" s="79"/>
      <c r="CAX29" s="79"/>
      <c r="CAY29" s="79"/>
      <c r="CAZ29" s="566"/>
      <c r="CBA29" s="79"/>
      <c r="CBB29" s="79"/>
      <c r="CBC29" s="79"/>
      <c r="CBD29" s="79"/>
      <c r="CBE29" s="567"/>
      <c r="CBF29" s="79"/>
      <c r="CBG29" s="79"/>
      <c r="CBH29" s="566"/>
      <c r="CBI29" s="79"/>
      <c r="CBJ29" s="79"/>
      <c r="CBK29" s="79"/>
      <c r="CBL29" s="79"/>
      <c r="CBM29" s="79"/>
      <c r="CBN29" s="79"/>
      <c r="CBO29" s="566"/>
      <c r="CBP29" s="79"/>
      <c r="CBQ29" s="79"/>
      <c r="CBR29" s="79"/>
      <c r="CBS29" s="79"/>
      <c r="CBT29" s="567"/>
      <c r="CBU29" s="79"/>
      <c r="CBV29" s="79"/>
      <c r="CBW29" s="566"/>
      <c r="CBX29" s="79"/>
      <c r="CBY29" s="79"/>
      <c r="CBZ29" s="79"/>
      <c r="CCA29" s="79"/>
      <c r="CCB29" s="79"/>
      <c r="CCC29" s="79"/>
      <c r="CCD29" s="566"/>
      <c r="CCE29" s="79"/>
      <c r="CCF29" s="79"/>
      <c r="CCG29" s="79"/>
      <c r="CCH29" s="79"/>
      <c r="CCI29" s="567"/>
      <c r="CCJ29" s="79"/>
      <c r="CCK29" s="79"/>
      <c r="CCL29" s="566"/>
      <c r="CCM29" s="79"/>
      <c r="CCN29" s="79"/>
      <c r="CCO29" s="79"/>
      <c r="CCP29" s="79"/>
      <c r="CCQ29" s="79"/>
      <c r="CCR29" s="79"/>
      <c r="CCS29" s="566"/>
      <c r="CCT29" s="79"/>
      <c r="CCU29" s="79"/>
      <c r="CCV29" s="79"/>
      <c r="CCW29" s="79"/>
      <c r="CCX29" s="567"/>
      <c r="CCY29" s="79"/>
      <c r="CCZ29" s="79"/>
      <c r="CDA29" s="566"/>
      <c r="CDB29" s="79"/>
      <c r="CDC29" s="79"/>
      <c r="CDD29" s="79"/>
      <c r="CDE29" s="79"/>
      <c r="CDF29" s="79"/>
      <c r="CDG29" s="79"/>
      <c r="CDH29" s="566"/>
      <c r="CDI29" s="79"/>
      <c r="CDJ29" s="79"/>
      <c r="CDK29" s="79"/>
      <c r="CDL29" s="79"/>
      <c r="CDM29" s="567"/>
      <c r="CDN29" s="79"/>
      <c r="CDO29" s="79"/>
      <c r="CDP29" s="566"/>
      <c r="CDQ29" s="79"/>
      <c r="CDR29" s="79"/>
      <c r="CDS29" s="79"/>
      <c r="CDT29" s="79"/>
      <c r="CDU29" s="79"/>
      <c r="CDV29" s="79"/>
      <c r="CDW29" s="566"/>
      <c r="CDX29" s="79"/>
      <c r="CDY29" s="79"/>
      <c r="CDZ29" s="79"/>
      <c r="CEA29" s="79"/>
      <c r="CEB29" s="567"/>
      <c r="CEC29" s="79"/>
      <c r="CED29" s="79"/>
      <c r="CEE29" s="566"/>
      <c r="CEF29" s="79"/>
      <c r="CEG29" s="79"/>
      <c r="CEH29" s="79"/>
      <c r="CEI29" s="79"/>
      <c r="CEJ29" s="79"/>
      <c r="CEK29" s="79"/>
      <c r="CEL29" s="566"/>
      <c r="CEM29" s="79"/>
      <c r="CEN29" s="79"/>
      <c r="CEO29" s="79"/>
      <c r="CEP29" s="79"/>
      <c r="CEQ29" s="567"/>
      <c r="CER29" s="79"/>
      <c r="CES29" s="79"/>
      <c r="CET29" s="566"/>
      <c r="CEU29" s="79"/>
      <c r="CEV29" s="79"/>
      <c r="CEW29" s="79"/>
      <c r="CEX29" s="79"/>
      <c r="CEY29" s="79"/>
      <c r="CEZ29" s="79"/>
      <c r="CFA29" s="566"/>
      <c r="CFB29" s="79"/>
      <c r="CFC29" s="79"/>
      <c r="CFD29" s="79"/>
      <c r="CFE29" s="79"/>
      <c r="CFF29" s="567"/>
      <c r="CFG29" s="79"/>
      <c r="CFH29" s="79"/>
      <c r="CFI29" s="566"/>
      <c r="CFJ29" s="79"/>
      <c r="CFK29" s="79"/>
      <c r="CFL29" s="79"/>
      <c r="CFM29" s="79"/>
      <c r="CFN29" s="79"/>
      <c r="CFO29" s="79"/>
      <c r="CFP29" s="566"/>
      <c r="CFQ29" s="79"/>
      <c r="CFR29" s="79"/>
      <c r="CFS29" s="79"/>
      <c r="CFT29" s="79"/>
      <c r="CFU29" s="567"/>
      <c r="CFV29" s="79"/>
      <c r="CFW29" s="79"/>
      <c r="CFX29" s="566"/>
      <c r="CFY29" s="79"/>
      <c r="CFZ29" s="79"/>
      <c r="CGA29" s="79"/>
      <c r="CGB29" s="79"/>
      <c r="CGC29" s="79"/>
      <c r="CGD29" s="79"/>
      <c r="CGE29" s="566"/>
      <c r="CGF29" s="79"/>
      <c r="CGG29" s="79"/>
      <c r="CGH29" s="79"/>
      <c r="CGI29" s="79"/>
      <c r="CGJ29" s="567"/>
      <c r="CGK29" s="79"/>
      <c r="CGL29" s="79"/>
      <c r="CGM29" s="566"/>
      <c r="CGN29" s="79"/>
      <c r="CGO29" s="79"/>
      <c r="CGP29" s="79"/>
      <c r="CGQ29" s="79"/>
      <c r="CGR29" s="79"/>
      <c r="CGS29" s="79"/>
      <c r="CGT29" s="566"/>
      <c r="CGU29" s="79"/>
      <c r="CGV29" s="79"/>
      <c r="CGW29" s="79"/>
      <c r="CGX29" s="79"/>
      <c r="CGY29" s="567"/>
      <c r="CGZ29" s="79"/>
      <c r="CHA29" s="79"/>
      <c r="CHB29" s="566"/>
      <c r="CHC29" s="79"/>
      <c r="CHD29" s="79"/>
      <c r="CHE29" s="79"/>
      <c r="CHF29" s="79"/>
      <c r="CHG29" s="79"/>
      <c r="CHH29" s="79"/>
      <c r="CHI29" s="566"/>
      <c r="CHJ29" s="79"/>
      <c r="CHK29" s="79"/>
      <c r="CHL29" s="79"/>
      <c r="CHM29" s="79"/>
      <c r="CHN29" s="567"/>
      <c r="CHO29" s="79"/>
      <c r="CHP29" s="79"/>
      <c r="CHQ29" s="566"/>
      <c r="CHR29" s="79"/>
      <c r="CHS29" s="79"/>
      <c r="CHT29" s="79"/>
      <c r="CHU29" s="79"/>
      <c r="CHV29" s="79"/>
      <c r="CHW29" s="79"/>
      <c r="CHX29" s="566"/>
      <c r="CHY29" s="79"/>
      <c r="CHZ29" s="79"/>
      <c r="CIA29" s="79"/>
      <c r="CIB29" s="79"/>
      <c r="CIC29" s="567"/>
      <c r="CID29" s="79"/>
      <c r="CIE29" s="79"/>
      <c r="CIF29" s="566"/>
      <c r="CIG29" s="79"/>
      <c r="CIH29" s="79"/>
      <c r="CII29" s="79"/>
      <c r="CIJ29" s="79"/>
      <c r="CIK29" s="79"/>
      <c r="CIL29" s="79"/>
      <c r="CIM29" s="566"/>
      <c r="CIN29" s="79"/>
      <c r="CIO29" s="79"/>
      <c r="CIP29" s="79"/>
      <c r="CIQ29" s="79"/>
      <c r="CIR29" s="567"/>
      <c r="CIS29" s="79"/>
      <c r="CIT29" s="79"/>
      <c r="CIU29" s="566"/>
      <c r="CIV29" s="79"/>
      <c r="CIW29" s="79"/>
      <c r="CIX29" s="79"/>
      <c r="CIY29" s="79"/>
      <c r="CIZ29" s="79"/>
      <c r="CJA29" s="79"/>
      <c r="CJB29" s="566"/>
      <c r="CJC29" s="79"/>
      <c r="CJD29" s="79"/>
      <c r="CJE29" s="79"/>
      <c r="CJF29" s="79"/>
      <c r="CJG29" s="567"/>
      <c r="CJH29" s="79"/>
      <c r="CJI29" s="79"/>
      <c r="CJJ29" s="566"/>
      <c r="CJK29" s="79"/>
      <c r="CJL29" s="79"/>
      <c r="CJM29" s="79"/>
      <c r="CJN29" s="79"/>
      <c r="CJO29" s="79"/>
      <c r="CJP29" s="79"/>
      <c r="CJQ29" s="566"/>
      <c r="CJR29" s="79"/>
      <c r="CJS29" s="79"/>
      <c r="CJT29" s="79"/>
      <c r="CJU29" s="79"/>
      <c r="CJV29" s="567"/>
      <c r="CJW29" s="79"/>
      <c r="CJX29" s="79"/>
      <c r="CJY29" s="566"/>
      <c r="CJZ29" s="79"/>
      <c r="CKA29" s="79"/>
      <c r="CKB29" s="79"/>
      <c r="CKC29" s="79"/>
      <c r="CKD29" s="79"/>
      <c r="CKE29" s="79"/>
      <c r="CKF29" s="566"/>
      <c r="CKG29" s="79"/>
      <c r="CKH29" s="79"/>
      <c r="CKI29" s="79"/>
      <c r="CKJ29" s="79"/>
      <c r="CKK29" s="567"/>
      <c r="CKL29" s="79"/>
      <c r="CKM29" s="79"/>
      <c r="CKN29" s="566"/>
      <c r="CKO29" s="79"/>
      <c r="CKP29" s="79"/>
      <c r="CKQ29" s="79"/>
      <c r="CKR29" s="79"/>
      <c r="CKS29" s="79"/>
      <c r="CKT29" s="79"/>
      <c r="CKU29" s="566"/>
      <c r="CKV29" s="79"/>
      <c r="CKW29" s="79"/>
      <c r="CKX29" s="79"/>
      <c r="CKY29" s="79"/>
      <c r="CKZ29" s="567"/>
      <c r="CLA29" s="79"/>
      <c r="CLB29" s="79"/>
      <c r="CLC29" s="566"/>
      <c r="CLD29" s="79"/>
      <c r="CLE29" s="79"/>
      <c r="CLF29" s="79"/>
      <c r="CLG29" s="79"/>
      <c r="CLH29" s="79"/>
      <c r="CLI29" s="79"/>
      <c r="CLJ29" s="566"/>
      <c r="CLK29" s="79"/>
      <c r="CLL29" s="79"/>
      <c r="CLM29" s="79"/>
      <c r="CLN29" s="79"/>
      <c r="CLO29" s="567"/>
      <c r="CLP29" s="79"/>
      <c r="CLQ29" s="79"/>
      <c r="CLR29" s="566"/>
      <c r="CLS29" s="79"/>
      <c r="CLT29" s="79"/>
      <c r="CLU29" s="79"/>
      <c r="CLV29" s="79"/>
      <c r="CLW29" s="79"/>
      <c r="CLX29" s="79"/>
      <c r="CLY29" s="566"/>
      <c r="CLZ29" s="79"/>
      <c r="CMA29" s="79"/>
      <c r="CMB29" s="79"/>
      <c r="CMC29" s="79"/>
      <c r="CMD29" s="567"/>
      <c r="CME29" s="79"/>
      <c r="CMF29" s="79"/>
      <c r="CMG29" s="566"/>
      <c r="CMH29" s="79"/>
      <c r="CMI29" s="79"/>
      <c r="CMJ29" s="79"/>
      <c r="CMK29" s="79"/>
      <c r="CML29" s="79"/>
      <c r="CMM29" s="79"/>
      <c r="CMN29" s="566"/>
      <c r="CMO29" s="79"/>
      <c r="CMP29" s="79"/>
      <c r="CMQ29" s="79"/>
      <c r="CMR29" s="79"/>
      <c r="CMS29" s="567"/>
      <c r="CMT29" s="79"/>
      <c r="CMU29" s="79"/>
      <c r="CMV29" s="566"/>
      <c r="CMW29" s="79"/>
      <c r="CMX29" s="79"/>
      <c r="CMY29" s="79"/>
      <c r="CMZ29" s="79"/>
      <c r="CNA29" s="79"/>
      <c r="CNB29" s="79"/>
      <c r="CNC29" s="566"/>
      <c r="CND29" s="79"/>
      <c r="CNE29" s="79"/>
      <c r="CNF29" s="79"/>
      <c r="CNG29" s="79"/>
      <c r="CNH29" s="567"/>
      <c r="CNI29" s="79"/>
      <c r="CNJ29" s="79"/>
      <c r="CNK29" s="566"/>
      <c r="CNL29" s="79"/>
      <c r="CNM29" s="79"/>
      <c r="CNN29" s="79"/>
      <c r="CNO29" s="79"/>
      <c r="CNP29" s="79"/>
      <c r="CNQ29" s="79"/>
      <c r="CNR29" s="566"/>
      <c r="CNS29" s="79"/>
      <c r="CNT29" s="79"/>
      <c r="CNU29" s="79"/>
      <c r="CNV29" s="79"/>
      <c r="CNW29" s="567"/>
      <c r="CNX29" s="79"/>
      <c r="CNY29" s="79"/>
      <c r="CNZ29" s="566"/>
      <c r="COA29" s="79"/>
      <c r="COB29" s="79"/>
      <c r="COC29" s="79"/>
      <c r="COD29" s="79"/>
      <c r="COE29" s="79"/>
      <c r="COF29" s="79"/>
      <c r="COG29" s="566"/>
      <c r="COH29" s="79"/>
      <c r="COI29" s="79"/>
      <c r="COJ29" s="79"/>
      <c r="COK29" s="79"/>
      <c r="COL29" s="567"/>
      <c r="COM29" s="79"/>
      <c r="CON29" s="79"/>
      <c r="COO29" s="566"/>
      <c r="COP29" s="79"/>
      <c r="COQ29" s="79"/>
      <c r="COR29" s="79"/>
      <c r="COS29" s="79"/>
      <c r="COT29" s="79"/>
      <c r="COU29" s="79"/>
      <c r="COV29" s="566"/>
      <c r="COW29" s="79"/>
      <c r="COX29" s="79"/>
      <c r="COY29" s="79"/>
      <c r="COZ29" s="79"/>
      <c r="CPA29" s="567"/>
      <c r="CPB29" s="79"/>
      <c r="CPC29" s="79"/>
      <c r="CPD29" s="566"/>
      <c r="CPE29" s="79"/>
      <c r="CPF29" s="79"/>
      <c r="CPG29" s="79"/>
      <c r="CPH29" s="79"/>
      <c r="CPI29" s="79"/>
      <c r="CPJ29" s="79"/>
      <c r="CPK29" s="566"/>
      <c r="CPL29" s="79"/>
      <c r="CPM29" s="79"/>
      <c r="CPN29" s="79"/>
      <c r="CPO29" s="79"/>
      <c r="CPP29" s="567"/>
      <c r="CPQ29" s="79"/>
      <c r="CPR29" s="79"/>
      <c r="CPS29" s="566"/>
      <c r="CPT29" s="79"/>
      <c r="CPU29" s="79"/>
      <c r="CPV29" s="79"/>
      <c r="CPW29" s="79"/>
      <c r="CPX29" s="79"/>
      <c r="CPY29" s="79"/>
      <c r="CPZ29" s="566"/>
      <c r="CQA29" s="79"/>
      <c r="CQB29" s="79"/>
      <c r="CQC29" s="79"/>
      <c r="CQD29" s="79"/>
      <c r="CQE29" s="567"/>
      <c r="CQF29" s="79"/>
      <c r="CQG29" s="79"/>
      <c r="CQH29" s="566"/>
      <c r="CQI29" s="79"/>
      <c r="CQJ29" s="79"/>
      <c r="CQK29" s="79"/>
      <c r="CQL29" s="79"/>
      <c r="CQM29" s="79"/>
      <c r="CQN29" s="79"/>
      <c r="CQO29" s="566"/>
      <c r="CQP29" s="79"/>
      <c r="CQQ29" s="79"/>
      <c r="CQR29" s="79"/>
      <c r="CQS29" s="79"/>
      <c r="CQT29" s="567"/>
      <c r="CQU29" s="79"/>
      <c r="CQV29" s="79"/>
      <c r="CQW29" s="566"/>
      <c r="CQX29" s="79"/>
      <c r="CQY29" s="79"/>
      <c r="CQZ29" s="79"/>
      <c r="CRA29" s="79"/>
      <c r="CRB29" s="79"/>
      <c r="CRC29" s="79"/>
      <c r="CRD29" s="566"/>
      <c r="CRE29" s="79"/>
      <c r="CRF29" s="79"/>
      <c r="CRG29" s="79"/>
      <c r="CRH29" s="79"/>
      <c r="CRI29" s="567"/>
      <c r="CRJ29" s="79"/>
      <c r="CRK29" s="79"/>
      <c r="CRL29" s="566"/>
      <c r="CRM29" s="79"/>
      <c r="CRN29" s="79"/>
      <c r="CRO29" s="79"/>
      <c r="CRP29" s="79"/>
      <c r="CRQ29" s="79"/>
      <c r="CRR29" s="79"/>
      <c r="CRS29" s="566"/>
      <c r="CRT29" s="79"/>
      <c r="CRU29" s="79"/>
      <c r="CRV29" s="79"/>
      <c r="CRW29" s="79"/>
      <c r="CRX29" s="567"/>
      <c r="CRY29" s="79"/>
      <c r="CRZ29" s="79"/>
      <c r="CSA29" s="566"/>
      <c r="CSB29" s="79"/>
      <c r="CSC29" s="79"/>
      <c r="CSD29" s="79"/>
      <c r="CSE29" s="79"/>
      <c r="CSF29" s="79"/>
      <c r="CSG29" s="79"/>
      <c r="CSH29" s="566"/>
      <c r="CSI29" s="79"/>
      <c r="CSJ29" s="79"/>
      <c r="CSK29" s="79"/>
      <c r="CSL29" s="79"/>
      <c r="CSM29" s="567"/>
      <c r="CSN29" s="79"/>
      <c r="CSO29" s="79"/>
      <c r="CSP29" s="566"/>
      <c r="CSQ29" s="79"/>
      <c r="CSR29" s="79"/>
      <c r="CSS29" s="79"/>
      <c r="CST29" s="79"/>
      <c r="CSU29" s="79"/>
      <c r="CSV29" s="79"/>
      <c r="CSW29" s="566"/>
      <c r="CSX29" s="79"/>
      <c r="CSY29" s="79"/>
      <c r="CSZ29" s="79"/>
      <c r="CTA29" s="79"/>
      <c r="CTB29" s="567"/>
      <c r="CTC29" s="79"/>
      <c r="CTD29" s="79"/>
      <c r="CTE29" s="566"/>
      <c r="CTF29" s="79"/>
      <c r="CTG29" s="79"/>
      <c r="CTH29" s="79"/>
      <c r="CTI29" s="79"/>
      <c r="CTJ29" s="79"/>
      <c r="CTK29" s="79"/>
      <c r="CTL29" s="566"/>
      <c r="CTM29" s="79"/>
      <c r="CTN29" s="79"/>
      <c r="CTO29" s="79"/>
      <c r="CTP29" s="79"/>
      <c r="CTQ29" s="567"/>
      <c r="CTR29" s="79"/>
      <c r="CTS29" s="79"/>
      <c r="CTT29" s="566"/>
      <c r="CTU29" s="79"/>
      <c r="CTV29" s="79"/>
      <c r="CTW29" s="79"/>
      <c r="CTX29" s="79"/>
      <c r="CTY29" s="79"/>
      <c r="CTZ29" s="79"/>
      <c r="CUA29" s="566"/>
      <c r="CUB29" s="79"/>
      <c r="CUC29" s="79"/>
      <c r="CUD29" s="79"/>
      <c r="CUE29" s="79"/>
      <c r="CUF29" s="567"/>
      <c r="CUG29" s="79"/>
      <c r="CUH29" s="79"/>
      <c r="CUI29" s="566"/>
      <c r="CUJ29" s="79"/>
      <c r="CUK29" s="79"/>
      <c r="CUL29" s="79"/>
      <c r="CUM29" s="79"/>
      <c r="CUN29" s="79"/>
      <c r="CUO29" s="79"/>
      <c r="CUP29" s="566"/>
      <c r="CUQ29" s="79"/>
      <c r="CUR29" s="79"/>
      <c r="CUS29" s="79"/>
      <c r="CUT29" s="79"/>
      <c r="CUU29" s="567"/>
      <c r="CUV29" s="79"/>
      <c r="CUW29" s="79"/>
      <c r="CUX29" s="566"/>
      <c r="CUY29" s="79"/>
      <c r="CUZ29" s="79"/>
      <c r="CVA29" s="79"/>
      <c r="CVB29" s="79"/>
      <c r="CVC29" s="79"/>
      <c r="CVD29" s="79"/>
      <c r="CVE29" s="566"/>
      <c r="CVF29" s="79"/>
      <c r="CVG29" s="79"/>
      <c r="CVH29" s="79"/>
      <c r="CVI29" s="79"/>
      <c r="CVJ29" s="567"/>
      <c r="CVK29" s="79"/>
      <c r="CVL29" s="79"/>
      <c r="CVM29" s="566"/>
      <c r="CVN29" s="79"/>
      <c r="CVO29" s="79"/>
      <c r="CVP29" s="79"/>
      <c r="CVQ29" s="79"/>
      <c r="CVR29" s="79"/>
      <c r="CVS29" s="79"/>
      <c r="CVT29" s="566"/>
      <c r="CVU29" s="79"/>
      <c r="CVV29" s="79"/>
      <c r="CVW29" s="79"/>
      <c r="CVX29" s="79"/>
      <c r="CVY29" s="567"/>
      <c r="CVZ29" s="79"/>
      <c r="CWA29" s="79"/>
      <c r="CWB29" s="566"/>
      <c r="CWC29" s="79"/>
      <c r="CWD29" s="79"/>
      <c r="CWE29" s="79"/>
      <c r="CWF29" s="79"/>
      <c r="CWG29" s="79"/>
      <c r="CWH29" s="79"/>
      <c r="CWI29" s="566"/>
      <c r="CWJ29" s="79"/>
      <c r="CWK29" s="79"/>
      <c r="CWL29" s="79"/>
      <c r="CWM29" s="79"/>
      <c r="CWN29" s="567"/>
      <c r="CWO29" s="79"/>
      <c r="CWP29" s="79"/>
      <c r="CWQ29" s="566"/>
      <c r="CWR29" s="79"/>
      <c r="CWS29" s="79"/>
      <c r="CWT29" s="79"/>
      <c r="CWU29" s="79"/>
      <c r="CWV29" s="79"/>
      <c r="CWW29" s="79"/>
      <c r="CWX29" s="566"/>
      <c r="CWY29" s="79"/>
      <c r="CWZ29" s="79"/>
      <c r="CXA29" s="79"/>
      <c r="CXB29" s="79"/>
      <c r="CXC29" s="567"/>
      <c r="CXD29" s="79"/>
      <c r="CXE29" s="79"/>
      <c r="CXF29" s="566"/>
      <c r="CXG29" s="79"/>
      <c r="CXH29" s="79"/>
      <c r="CXI29" s="79"/>
      <c r="CXJ29" s="79"/>
      <c r="CXK29" s="79"/>
      <c r="CXL29" s="79"/>
      <c r="CXM29" s="566"/>
      <c r="CXN29" s="79"/>
      <c r="CXO29" s="79"/>
      <c r="CXP29" s="79"/>
      <c r="CXQ29" s="79"/>
      <c r="CXR29" s="567"/>
      <c r="CXS29" s="79"/>
      <c r="CXT29" s="79"/>
      <c r="CXU29" s="566"/>
      <c r="CXV29" s="79"/>
      <c r="CXW29" s="79"/>
      <c r="CXX29" s="79"/>
      <c r="CXY29" s="79"/>
      <c r="CXZ29" s="79"/>
      <c r="CYA29" s="79"/>
      <c r="CYB29" s="566"/>
      <c r="CYC29" s="79"/>
      <c r="CYD29" s="79"/>
      <c r="CYE29" s="79"/>
      <c r="CYF29" s="79"/>
      <c r="CYG29" s="567"/>
      <c r="CYH29" s="79"/>
      <c r="CYI29" s="79"/>
      <c r="CYJ29" s="566"/>
      <c r="CYK29" s="79"/>
      <c r="CYL29" s="79"/>
      <c r="CYM29" s="79"/>
      <c r="CYN29" s="79"/>
      <c r="CYO29" s="79"/>
      <c r="CYP29" s="79"/>
      <c r="CYQ29" s="566"/>
      <c r="CYR29" s="79"/>
      <c r="CYS29" s="79"/>
      <c r="CYT29" s="79"/>
      <c r="CYU29" s="79"/>
      <c r="CYV29" s="567"/>
      <c r="CYW29" s="79"/>
      <c r="CYX29" s="79"/>
      <c r="CYY29" s="566"/>
      <c r="CYZ29" s="79"/>
      <c r="CZA29" s="79"/>
      <c r="CZB29" s="79"/>
      <c r="CZC29" s="79"/>
      <c r="CZD29" s="79"/>
      <c r="CZE29" s="79"/>
      <c r="CZF29" s="566"/>
      <c r="CZG29" s="79"/>
      <c r="CZH29" s="79"/>
      <c r="CZI29" s="79"/>
      <c r="CZJ29" s="79"/>
      <c r="CZK29" s="567"/>
      <c r="CZL29" s="79"/>
      <c r="CZM29" s="79"/>
      <c r="CZN29" s="566"/>
      <c r="CZO29" s="79"/>
      <c r="CZP29" s="79"/>
      <c r="CZQ29" s="79"/>
      <c r="CZR29" s="79"/>
      <c r="CZS29" s="79"/>
      <c r="CZT29" s="79"/>
      <c r="CZU29" s="566"/>
      <c r="CZV29" s="79"/>
      <c r="CZW29" s="79"/>
      <c r="CZX29" s="79"/>
      <c r="CZY29" s="79"/>
      <c r="CZZ29" s="567"/>
      <c r="DAA29" s="79"/>
      <c r="DAB29" s="79"/>
      <c r="DAC29" s="566"/>
      <c r="DAD29" s="79"/>
      <c r="DAE29" s="79"/>
      <c r="DAF29" s="79"/>
      <c r="DAG29" s="79"/>
      <c r="DAH29" s="79"/>
      <c r="DAI29" s="79"/>
      <c r="DAJ29" s="566"/>
      <c r="DAK29" s="79"/>
      <c r="DAL29" s="79"/>
      <c r="DAM29" s="79"/>
      <c r="DAN29" s="79"/>
      <c r="DAO29" s="567"/>
      <c r="DAP29" s="79"/>
      <c r="DAQ29" s="79"/>
      <c r="DAR29" s="566"/>
      <c r="DAS29" s="79"/>
      <c r="DAT29" s="79"/>
      <c r="DAU29" s="79"/>
      <c r="DAV29" s="79"/>
      <c r="DAW29" s="79"/>
      <c r="DAX29" s="79"/>
      <c r="DAY29" s="566"/>
      <c r="DAZ29" s="79"/>
      <c r="DBA29" s="79"/>
      <c r="DBB29" s="79"/>
      <c r="DBC29" s="79"/>
      <c r="DBD29" s="567"/>
      <c r="DBE29" s="79"/>
      <c r="DBF29" s="79"/>
      <c r="DBG29" s="566"/>
      <c r="DBH29" s="79"/>
      <c r="DBI29" s="79"/>
      <c r="DBJ29" s="79"/>
      <c r="DBK29" s="79"/>
      <c r="DBL29" s="79"/>
      <c r="DBM29" s="79"/>
      <c r="DBN29" s="566"/>
      <c r="DBO29" s="79"/>
      <c r="DBP29" s="79"/>
      <c r="DBQ29" s="79"/>
      <c r="DBR29" s="79"/>
      <c r="DBS29" s="567"/>
      <c r="DBT29" s="79"/>
      <c r="DBU29" s="79"/>
      <c r="DBV29" s="566"/>
      <c r="DBW29" s="79"/>
      <c r="DBX29" s="79"/>
      <c r="DBY29" s="79"/>
      <c r="DBZ29" s="79"/>
      <c r="DCA29" s="79"/>
      <c r="DCB29" s="79"/>
      <c r="DCC29" s="566"/>
      <c r="DCD29" s="79"/>
      <c r="DCE29" s="79"/>
      <c r="DCF29" s="79"/>
      <c r="DCG29" s="79"/>
      <c r="DCH29" s="567"/>
      <c r="DCI29" s="79"/>
      <c r="DCJ29" s="79"/>
      <c r="DCK29" s="566"/>
      <c r="DCL29" s="79"/>
      <c r="DCM29" s="79"/>
      <c r="DCN29" s="79"/>
      <c r="DCO29" s="79"/>
      <c r="DCP29" s="79"/>
      <c r="DCQ29" s="79"/>
      <c r="DCR29" s="566"/>
      <c r="DCS29" s="79"/>
      <c r="DCT29" s="79"/>
      <c r="DCU29" s="79"/>
      <c r="DCV29" s="79"/>
      <c r="DCW29" s="567"/>
      <c r="DCX29" s="79"/>
      <c r="DCY29" s="79"/>
      <c r="DCZ29" s="566"/>
      <c r="DDA29" s="79"/>
      <c r="DDB29" s="79"/>
      <c r="DDC29" s="79"/>
      <c r="DDD29" s="79"/>
      <c r="DDE29" s="79"/>
      <c r="DDF29" s="79"/>
      <c r="DDG29" s="566"/>
      <c r="DDH29" s="79"/>
      <c r="DDI29" s="79"/>
      <c r="DDJ29" s="79"/>
      <c r="DDK29" s="79"/>
      <c r="DDL29" s="567"/>
      <c r="DDM29" s="79"/>
      <c r="DDN29" s="79"/>
      <c r="DDO29" s="566"/>
      <c r="DDP29" s="79"/>
      <c r="DDQ29" s="79"/>
      <c r="DDR29" s="79"/>
      <c r="DDS29" s="79"/>
      <c r="DDT29" s="79"/>
      <c r="DDU29" s="79"/>
      <c r="DDV29" s="566"/>
      <c r="DDW29" s="79"/>
      <c r="DDX29" s="79"/>
      <c r="DDY29" s="79"/>
      <c r="DDZ29" s="79"/>
      <c r="DEA29" s="567"/>
      <c r="DEB29" s="79"/>
      <c r="DEC29" s="79"/>
      <c r="DED29" s="566"/>
      <c r="DEE29" s="79"/>
      <c r="DEF29" s="79"/>
      <c r="DEG29" s="79"/>
      <c r="DEH29" s="79"/>
      <c r="DEI29" s="79"/>
      <c r="DEJ29" s="79"/>
      <c r="DEK29" s="566"/>
      <c r="DEL29" s="79"/>
      <c r="DEM29" s="79"/>
      <c r="DEN29" s="79"/>
      <c r="DEO29" s="79"/>
      <c r="DEP29" s="567"/>
      <c r="DEQ29" s="79"/>
      <c r="DER29" s="79"/>
      <c r="DES29" s="566"/>
      <c r="DET29" s="79"/>
      <c r="DEU29" s="79"/>
      <c r="DEV29" s="79"/>
      <c r="DEW29" s="79"/>
      <c r="DEX29" s="79"/>
      <c r="DEY29" s="79"/>
      <c r="DEZ29" s="566"/>
      <c r="DFA29" s="79"/>
      <c r="DFB29" s="79"/>
      <c r="DFC29" s="79"/>
      <c r="DFD29" s="79"/>
      <c r="DFE29" s="567"/>
      <c r="DFF29" s="79"/>
      <c r="DFG29" s="79"/>
      <c r="DFH29" s="566"/>
      <c r="DFI29" s="79"/>
      <c r="DFJ29" s="79"/>
      <c r="DFK29" s="79"/>
      <c r="DFL29" s="79"/>
      <c r="DFM29" s="79"/>
      <c r="DFN29" s="79"/>
      <c r="DFO29" s="566"/>
      <c r="DFP29" s="79"/>
      <c r="DFQ29" s="79"/>
      <c r="DFR29" s="79"/>
      <c r="DFS29" s="79"/>
      <c r="DFT29" s="567"/>
      <c r="DFU29" s="79"/>
      <c r="DFV29" s="79"/>
      <c r="DFW29" s="566"/>
      <c r="DFX29" s="79"/>
      <c r="DFY29" s="79"/>
      <c r="DFZ29" s="79"/>
      <c r="DGA29" s="79"/>
      <c r="DGB29" s="79"/>
      <c r="DGC29" s="79"/>
      <c r="DGD29" s="566"/>
      <c r="DGE29" s="79"/>
      <c r="DGF29" s="79"/>
      <c r="DGG29" s="79"/>
      <c r="DGH29" s="79"/>
      <c r="DGI29" s="567"/>
      <c r="DGJ29" s="79"/>
      <c r="DGK29" s="79"/>
      <c r="DGL29" s="566"/>
      <c r="DGM29" s="79"/>
      <c r="DGN29" s="79"/>
      <c r="DGO29" s="79"/>
      <c r="DGP29" s="79"/>
      <c r="DGQ29" s="79"/>
      <c r="DGR29" s="79"/>
      <c r="DGS29" s="566"/>
      <c r="DGT29" s="79"/>
      <c r="DGU29" s="79"/>
      <c r="DGV29" s="79"/>
      <c r="DGW29" s="79"/>
      <c r="DGX29" s="567"/>
      <c r="DGY29" s="79"/>
      <c r="DGZ29" s="79"/>
      <c r="DHA29" s="566"/>
      <c r="DHB29" s="79"/>
      <c r="DHC29" s="79"/>
      <c r="DHD29" s="79"/>
      <c r="DHE29" s="79"/>
      <c r="DHF29" s="79"/>
      <c r="DHG29" s="79"/>
      <c r="DHH29" s="566"/>
      <c r="DHI29" s="79"/>
      <c r="DHJ29" s="79"/>
      <c r="DHK29" s="79"/>
      <c r="DHL29" s="79"/>
      <c r="DHM29" s="567"/>
      <c r="DHN29" s="79"/>
      <c r="DHO29" s="79"/>
      <c r="DHP29" s="566"/>
      <c r="DHQ29" s="79"/>
      <c r="DHR29" s="79"/>
      <c r="DHS29" s="79"/>
      <c r="DHT29" s="79"/>
      <c r="DHU29" s="79"/>
      <c r="DHV29" s="79"/>
      <c r="DHW29" s="566"/>
      <c r="DHX29" s="79"/>
      <c r="DHY29" s="79"/>
      <c r="DHZ29" s="79"/>
      <c r="DIA29" s="79"/>
      <c r="DIB29" s="567"/>
      <c r="DIC29" s="79"/>
      <c r="DID29" s="79"/>
      <c r="DIE29" s="566"/>
      <c r="DIF29" s="79"/>
      <c r="DIG29" s="79"/>
      <c r="DIH29" s="79"/>
      <c r="DII29" s="79"/>
      <c r="DIJ29" s="79"/>
      <c r="DIK29" s="79"/>
      <c r="DIL29" s="566"/>
      <c r="DIM29" s="79"/>
      <c r="DIN29" s="79"/>
      <c r="DIO29" s="79"/>
      <c r="DIP29" s="79"/>
      <c r="DIQ29" s="567"/>
      <c r="DIR29" s="79"/>
      <c r="DIS29" s="79"/>
      <c r="DIT29" s="566"/>
      <c r="DIU29" s="79"/>
      <c r="DIV29" s="79"/>
      <c r="DIW29" s="79"/>
      <c r="DIX29" s="79"/>
      <c r="DIY29" s="79"/>
      <c r="DIZ29" s="79"/>
      <c r="DJA29" s="566"/>
      <c r="DJB29" s="79"/>
      <c r="DJC29" s="79"/>
      <c r="DJD29" s="79"/>
      <c r="DJE29" s="79"/>
      <c r="DJF29" s="567"/>
      <c r="DJG29" s="79"/>
      <c r="DJH29" s="79"/>
      <c r="DJI29" s="566"/>
      <c r="DJJ29" s="79"/>
      <c r="DJK29" s="79"/>
      <c r="DJL29" s="79"/>
      <c r="DJM29" s="79"/>
      <c r="DJN29" s="79"/>
      <c r="DJO29" s="79"/>
      <c r="DJP29" s="566"/>
      <c r="DJQ29" s="79"/>
      <c r="DJR29" s="79"/>
      <c r="DJS29" s="79"/>
      <c r="DJT29" s="79"/>
      <c r="DJU29" s="567"/>
      <c r="DJV29" s="79"/>
      <c r="DJW29" s="79"/>
      <c r="DJX29" s="566"/>
      <c r="DJY29" s="79"/>
      <c r="DJZ29" s="79"/>
      <c r="DKA29" s="79"/>
      <c r="DKB29" s="79"/>
      <c r="DKC29" s="79"/>
      <c r="DKD29" s="79"/>
      <c r="DKE29" s="566"/>
      <c r="DKF29" s="79"/>
      <c r="DKG29" s="79"/>
      <c r="DKH29" s="79"/>
      <c r="DKI29" s="79"/>
      <c r="DKJ29" s="567"/>
      <c r="DKK29" s="79"/>
      <c r="DKL29" s="79"/>
      <c r="DKM29" s="566"/>
      <c r="DKN29" s="79"/>
      <c r="DKO29" s="79"/>
      <c r="DKP29" s="79"/>
      <c r="DKQ29" s="79"/>
      <c r="DKR29" s="79"/>
      <c r="DKS29" s="79"/>
      <c r="DKT29" s="566"/>
      <c r="DKU29" s="79"/>
      <c r="DKV29" s="79"/>
      <c r="DKW29" s="79"/>
      <c r="DKX29" s="79"/>
      <c r="DKY29" s="567"/>
      <c r="DKZ29" s="79"/>
      <c r="DLA29" s="79"/>
      <c r="DLB29" s="566"/>
      <c r="DLC29" s="79"/>
      <c r="DLD29" s="79"/>
      <c r="DLE29" s="79"/>
      <c r="DLF29" s="79"/>
      <c r="DLG29" s="79"/>
      <c r="DLH29" s="79"/>
      <c r="DLI29" s="566"/>
      <c r="DLJ29" s="79"/>
      <c r="DLK29" s="79"/>
      <c r="DLL29" s="79"/>
      <c r="DLM29" s="79"/>
      <c r="DLN29" s="567"/>
      <c r="DLO29" s="79"/>
      <c r="DLP29" s="79"/>
      <c r="DLQ29" s="566"/>
      <c r="DLR29" s="79"/>
      <c r="DLS29" s="79"/>
      <c r="DLT29" s="79"/>
      <c r="DLU29" s="79"/>
      <c r="DLV29" s="79"/>
      <c r="DLW29" s="79"/>
      <c r="DLX29" s="566"/>
      <c r="DLY29" s="79"/>
      <c r="DLZ29" s="79"/>
      <c r="DMA29" s="79"/>
      <c r="DMB29" s="79"/>
      <c r="DMC29" s="567"/>
      <c r="DMD29" s="79"/>
      <c r="DME29" s="79"/>
      <c r="DMF29" s="566"/>
      <c r="DMG29" s="79"/>
      <c r="DMH29" s="79"/>
      <c r="DMI29" s="79"/>
      <c r="DMJ29" s="79"/>
      <c r="DMK29" s="79"/>
      <c r="DML29" s="79"/>
      <c r="DMM29" s="566"/>
      <c r="DMN29" s="79"/>
      <c r="DMO29" s="79"/>
      <c r="DMP29" s="79"/>
      <c r="DMQ29" s="79"/>
      <c r="DMR29" s="567"/>
      <c r="DMS29" s="79"/>
      <c r="DMT29" s="79"/>
      <c r="DMU29" s="566"/>
      <c r="DMV29" s="79"/>
      <c r="DMW29" s="79"/>
      <c r="DMX29" s="79"/>
      <c r="DMY29" s="79"/>
      <c r="DMZ29" s="79"/>
      <c r="DNA29" s="79"/>
      <c r="DNB29" s="566"/>
      <c r="DNC29" s="79"/>
      <c r="DND29" s="79"/>
      <c r="DNE29" s="79"/>
      <c r="DNF29" s="79"/>
      <c r="DNG29" s="567"/>
      <c r="DNH29" s="79"/>
      <c r="DNI29" s="79"/>
      <c r="DNJ29" s="566"/>
      <c r="DNK29" s="79"/>
      <c r="DNL29" s="79"/>
      <c r="DNM29" s="79"/>
      <c r="DNN29" s="79"/>
      <c r="DNO29" s="79"/>
      <c r="DNP29" s="79"/>
      <c r="DNQ29" s="566"/>
      <c r="DNR29" s="79"/>
      <c r="DNS29" s="79"/>
      <c r="DNT29" s="79"/>
      <c r="DNU29" s="79"/>
      <c r="DNV29" s="567"/>
      <c r="DNW29" s="79"/>
      <c r="DNX29" s="79"/>
      <c r="DNY29" s="566"/>
      <c r="DNZ29" s="79"/>
      <c r="DOA29" s="79"/>
      <c r="DOB29" s="79"/>
      <c r="DOC29" s="79"/>
      <c r="DOD29" s="79"/>
      <c r="DOE29" s="79"/>
      <c r="DOF29" s="566"/>
      <c r="DOG29" s="79"/>
      <c r="DOH29" s="79"/>
      <c r="DOI29" s="79"/>
      <c r="DOJ29" s="79"/>
      <c r="DOK29" s="567"/>
      <c r="DOL29" s="79"/>
      <c r="DOM29" s="79"/>
      <c r="DON29" s="566"/>
      <c r="DOO29" s="79"/>
      <c r="DOP29" s="79"/>
      <c r="DOQ29" s="79"/>
      <c r="DOR29" s="79"/>
      <c r="DOS29" s="79"/>
      <c r="DOT29" s="79"/>
      <c r="DOU29" s="566"/>
      <c r="DOV29" s="79"/>
      <c r="DOW29" s="79"/>
      <c r="DOX29" s="79"/>
      <c r="DOY29" s="79"/>
      <c r="DOZ29" s="567"/>
      <c r="DPA29" s="79"/>
      <c r="DPB29" s="79"/>
      <c r="DPC29" s="566"/>
      <c r="DPD29" s="79"/>
      <c r="DPE29" s="79"/>
      <c r="DPF29" s="79"/>
      <c r="DPG29" s="79"/>
      <c r="DPH29" s="79"/>
      <c r="DPI29" s="79"/>
      <c r="DPJ29" s="566"/>
      <c r="DPK29" s="79"/>
      <c r="DPL29" s="79"/>
      <c r="DPM29" s="79"/>
      <c r="DPN29" s="79"/>
      <c r="DPO29" s="567"/>
      <c r="DPP29" s="79"/>
      <c r="DPQ29" s="79"/>
      <c r="DPR29" s="566"/>
      <c r="DPS29" s="79"/>
      <c r="DPT29" s="79"/>
      <c r="DPU29" s="79"/>
      <c r="DPV29" s="79"/>
      <c r="DPW29" s="79"/>
      <c r="DPX29" s="79"/>
      <c r="DPY29" s="566"/>
      <c r="DPZ29" s="79"/>
      <c r="DQA29" s="79"/>
      <c r="DQB29" s="79"/>
      <c r="DQC29" s="79"/>
      <c r="DQD29" s="567"/>
      <c r="DQE29" s="79"/>
      <c r="DQF29" s="79"/>
      <c r="DQG29" s="566"/>
      <c r="DQH29" s="79"/>
      <c r="DQI29" s="79"/>
      <c r="DQJ29" s="79"/>
      <c r="DQK29" s="79"/>
      <c r="DQL29" s="79"/>
      <c r="DQM29" s="79"/>
      <c r="DQN29" s="566"/>
      <c r="DQO29" s="79"/>
      <c r="DQP29" s="79"/>
      <c r="DQQ29" s="79"/>
      <c r="DQR29" s="79"/>
      <c r="DQS29" s="567"/>
      <c r="DQT29" s="79"/>
      <c r="DQU29" s="79"/>
      <c r="DQV29" s="566"/>
      <c r="DQW29" s="79"/>
      <c r="DQX29" s="79"/>
      <c r="DQY29" s="79"/>
      <c r="DQZ29" s="79"/>
      <c r="DRA29" s="79"/>
      <c r="DRB29" s="79"/>
      <c r="DRC29" s="566"/>
      <c r="DRD29" s="79"/>
      <c r="DRE29" s="79"/>
      <c r="DRF29" s="79"/>
      <c r="DRG29" s="79"/>
      <c r="DRH29" s="567"/>
      <c r="DRI29" s="79"/>
      <c r="DRJ29" s="79"/>
      <c r="DRK29" s="566"/>
      <c r="DRL29" s="79"/>
      <c r="DRM29" s="79"/>
      <c r="DRN29" s="79"/>
      <c r="DRO29" s="79"/>
      <c r="DRP29" s="79"/>
      <c r="DRQ29" s="79"/>
      <c r="DRR29" s="566"/>
      <c r="DRS29" s="79"/>
      <c r="DRT29" s="79"/>
      <c r="DRU29" s="79"/>
      <c r="DRV29" s="79"/>
      <c r="DRW29" s="567"/>
      <c r="DRX29" s="79"/>
      <c r="DRY29" s="79"/>
      <c r="DRZ29" s="566"/>
      <c r="DSA29" s="79"/>
      <c r="DSB29" s="79"/>
      <c r="DSC29" s="79"/>
      <c r="DSD29" s="79"/>
      <c r="DSE29" s="79"/>
      <c r="DSF29" s="79"/>
      <c r="DSG29" s="566"/>
      <c r="DSH29" s="79"/>
      <c r="DSI29" s="79"/>
      <c r="DSJ29" s="79"/>
      <c r="DSK29" s="79"/>
      <c r="DSL29" s="567"/>
      <c r="DSM29" s="79"/>
      <c r="DSN29" s="79"/>
      <c r="DSO29" s="566"/>
      <c r="DSP29" s="79"/>
      <c r="DSQ29" s="79"/>
      <c r="DSR29" s="79"/>
      <c r="DSS29" s="79"/>
      <c r="DST29" s="79"/>
      <c r="DSU29" s="79"/>
      <c r="DSV29" s="566"/>
      <c r="DSW29" s="79"/>
      <c r="DSX29" s="79"/>
      <c r="DSY29" s="79"/>
      <c r="DSZ29" s="79"/>
      <c r="DTA29" s="567"/>
      <c r="DTB29" s="79"/>
      <c r="DTC29" s="79"/>
      <c r="DTD29" s="566"/>
      <c r="DTE29" s="79"/>
      <c r="DTF29" s="79"/>
      <c r="DTG29" s="79"/>
      <c r="DTH29" s="79"/>
      <c r="DTI29" s="79"/>
      <c r="DTJ29" s="79"/>
      <c r="DTK29" s="566"/>
      <c r="DTL29" s="79"/>
      <c r="DTM29" s="79"/>
      <c r="DTN29" s="79"/>
      <c r="DTO29" s="79"/>
      <c r="DTP29" s="567"/>
      <c r="DTQ29" s="79"/>
      <c r="DTR29" s="79"/>
      <c r="DTS29" s="566"/>
      <c r="DTT29" s="79"/>
      <c r="DTU29" s="79"/>
      <c r="DTV29" s="79"/>
      <c r="DTW29" s="79"/>
      <c r="DTX29" s="79"/>
      <c r="DTY29" s="79"/>
      <c r="DTZ29" s="566"/>
      <c r="DUA29" s="79"/>
      <c r="DUB29" s="79"/>
      <c r="DUC29" s="79"/>
      <c r="DUD29" s="79"/>
      <c r="DUE29" s="567"/>
      <c r="DUF29" s="79"/>
      <c r="DUG29" s="79"/>
      <c r="DUH29" s="566"/>
      <c r="DUI29" s="79"/>
      <c r="DUJ29" s="79"/>
      <c r="DUK29" s="79"/>
      <c r="DUL29" s="79"/>
      <c r="DUM29" s="79"/>
      <c r="DUN29" s="79"/>
      <c r="DUO29" s="566"/>
      <c r="DUP29" s="79"/>
      <c r="DUQ29" s="79"/>
      <c r="DUR29" s="79"/>
      <c r="DUS29" s="79"/>
      <c r="DUT29" s="567"/>
      <c r="DUU29" s="79"/>
      <c r="DUV29" s="79"/>
      <c r="DUW29" s="566"/>
      <c r="DUX29" s="79"/>
      <c r="DUY29" s="79"/>
      <c r="DUZ29" s="79"/>
      <c r="DVA29" s="79"/>
      <c r="DVB29" s="79"/>
      <c r="DVC29" s="79"/>
      <c r="DVD29" s="566"/>
      <c r="DVE29" s="79"/>
      <c r="DVF29" s="79"/>
      <c r="DVG29" s="79"/>
      <c r="DVH29" s="79"/>
      <c r="DVI29" s="567"/>
      <c r="DVJ29" s="79"/>
      <c r="DVK29" s="79"/>
      <c r="DVL29" s="566"/>
      <c r="DVM29" s="79"/>
      <c r="DVN29" s="79"/>
      <c r="DVO29" s="79"/>
      <c r="DVP29" s="79"/>
      <c r="DVQ29" s="79"/>
      <c r="DVR29" s="79"/>
      <c r="DVS29" s="566"/>
      <c r="DVT29" s="79"/>
      <c r="DVU29" s="79"/>
      <c r="DVV29" s="79"/>
      <c r="DVW29" s="79"/>
      <c r="DVX29" s="567"/>
      <c r="DVY29" s="79"/>
      <c r="DVZ29" s="79"/>
      <c r="DWA29" s="566"/>
      <c r="DWB29" s="79"/>
      <c r="DWC29" s="79"/>
      <c r="DWD29" s="79"/>
      <c r="DWE29" s="79"/>
      <c r="DWF29" s="79"/>
      <c r="DWG29" s="79"/>
      <c r="DWH29" s="566"/>
      <c r="DWI29" s="79"/>
      <c r="DWJ29" s="79"/>
      <c r="DWK29" s="79"/>
      <c r="DWL29" s="79"/>
      <c r="DWM29" s="567"/>
      <c r="DWN29" s="79"/>
      <c r="DWO29" s="79"/>
      <c r="DWP29" s="566"/>
      <c r="DWQ29" s="79"/>
      <c r="DWR29" s="79"/>
      <c r="DWS29" s="79"/>
      <c r="DWT29" s="79"/>
      <c r="DWU29" s="79"/>
      <c r="DWV29" s="79"/>
      <c r="DWW29" s="566"/>
      <c r="DWX29" s="79"/>
      <c r="DWY29" s="79"/>
      <c r="DWZ29" s="79"/>
      <c r="DXA29" s="79"/>
      <c r="DXB29" s="567"/>
      <c r="DXC29" s="79"/>
      <c r="DXD29" s="79"/>
      <c r="DXE29" s="566"/>
      <c r="DXF29" s="79"/>
      <c r="DXG29" s="79"/>
      <c r="DXH29" s="79"/>
      <c r="DXI29" s="79"/>
      <c r="DXJ29" s="79"/>
      <c r="DXK29" s="79"/>
      <c r="DXL29" s="566"/>
      <c r="DXM29" s="79"/>
      <c r="DXN29" s="79"/>
      <c r="DXO29" s="79"/>
      <c r="DXP29" s="79"/>
      <c r="DXQ29" s="567"/>
      <c r="DXR29" s="79"/>
      <c r="DXS29" s="79"/>
      <c r="DXT29" s="566"/>
      <c r="DXU29" s="79"/>
      <c r="DXV29" s="79"/>
      <c r="DXW29" s="79"/>
      <c r="DXX29" s="79"/>
      <c r="DXY29" s="79"/>
      <c r="DXZ29" s="79"/>
      <c r="DYA29" s="566"/>
      <c r="DYB29" s="79"/>
      <c r="DYC29" s="79"/>
      <c r="DYD29" s="79"/>
      <c r="DYE29" s="79"/>
      <c r="DYF29" s="567"/>
      <c r="DYG29" s="79"/>
      <c r="DYH29" s="79"/>
      <c r="DYI29" s="566"/>
      <c r="DYJ29" s="79"/>
      <c r="DYK29" s="79"/>
      <c r="DYL29" s="79"/>
      <c r="DYM29" s="79"/>
      <c r="DYN29" s="79"/>
      <c r="DYO29" s="79"/>
      <c r="DYP29" s="566"/>
      <c r="DYQ29" s="79"/>
      <c r="DYR29" s="79"/>
      <c r="DYS29" s="79"/>
      <c r="DYT29" s="79"/>
      <c r="DYU29" s="567"/>
      <c r="DYV29" s="79"/>
      <c r="DYW29" s="79"/>
      <c r="DYX29" s="566"/>
      <c r="DYY29" s="79"/>
      <c r="DYZ29" s="79"/>
      <c r="DZA29" s="79"/>
      <c r="DZB29" s="79"/>
      <c r="DZC29" s="79"/>
      <c r="DZD29" s="79"/>
      <c r="DZE29" s="566"/>
      <c r="DZF29" s="79"/>
      <c r="DZG29" s="79"/>
      <c r="DZH29" s="79"/>
      <c r="DZI29" s="79"/>
      <c r="DZJ29" s="567"/>
      <c r="DZK29" s="79"/>
      <c r="DZL29" s="79"/>
      <c r="DZM29" s="566"/>
      <c r="DZN29" s="79"/>
      <c r="DZO29" s="79"/>
      <c r="DZP29" s="79"/>
      <c r="DZQ29" s="79"/>
      <c r="DZR29" s="79"/>
      <c r="DZS29" s="79"/>
      <c r="DZT29" s="566"/>
      <c r="DZU29" s="79"/>
      <c r="DZV29" s="79"/>
      <c r="DZW29" s="79"/>
      <c r="DZX29" s="79"/>
      <c r="DZY29" s="567"/>
      <c r="DZZ29" s="79"/>
      <c r="EAA29" s="79"/>
      <c r="EAB29" s="566"/>
      <c r="EAC29" s="79"/>
      <c r="EAD29" s="79"/>
      <c r="EAE29" s="79"/>
      <c r="EAF29" s="79"/>
      <c r="EAG29" s="79"/>
      <c r="EAH29" s="79"/>
      <c r="EAI29" s="566"/>
      <c r="EAJ29" s="79"/>
      <c r="EAK29" s="79"/>
      <c r="EAL29" s="79"/>
      <c r="EAM29" s="79"/>
      <c r="EAN29" s="567"/>
      <c r="EAO29" s="79"/>
      <c r="EAP29" s="79"/>
      <c r="EAQ29" s="566"/>
      <c r="EAR29" s="79"/>
      <c r="EAS29" s="79"/>
      <c r="EAT29" s="79"/>
      <c r="EAU29" s="79"/>
      <c r="EAV29" s="79"/>
      <c r="EAW29" s="79"/>
      <c r="EAX29" s="566"/>
      <c r="EAY29" s="79"/>
      <c r="EAZ29" s="79"/>
      <c r="EBA29" s="79"/>
      <c r="EBB29" s="79"/>
      <c r="EBC29" s="567"/>
      <c r="EBD29" s="79"/>
      <c r="EBE29" s="79"/>
      <c r="EBF29" s="566"/>
      <c r="EBG29" s="79"/>
      <c r="EBH29" s="79"/>
      <c r="EBI29" s="79"/>
      <c r="EBJ29" s="79"/>
      <c r="EBK29" s="79"/>
      <c r="EBL29" s="79"/>
      <c r="EBM29" s="566"/>
      <c r="EBN29" s="79"/>
      <c r="EBO29" s="79"/>
      <c r="EBP29" s="79"/>
      <c r="EBQ29" s="79"/>
      <c r="EBR29" s="567"/>
      <c r="EBS29" s="79"/>
      <c r="EBT29" s="79"/>
      <c r="EBU29" s="566"/>
      <c r="EBV29" s="79"/>
      <c r="EBW29" s="79"/>
      <c r="EBX29" s="79"/>
      <c r="EBY29" s="79"/>
      <c r="EBZ29" s="79"/>
      <c r="ECA29" s="79"/>
      <c r="ECB29" s="566"/>
      <c r="ECC29" s="79"/>
      <c r="ECD29" s="79"/>
      <c r="ECE29" s="79"/>
      <c r="ECF29" s="79"/>
      <c r="ECG29" s="567"/>
      <c r="ECH29" s="79"/>
      <c r="ECI29" s="79"/>
      <c r="ECJ29" s="566"/>
      <c r="ECK29" s="79"/>
      <c r="ECL29" s="79"/>
      <c r="ECM29" s="79"/>
      <c r="ECN29" s="79"/>
      <c r="ECO29" s="79"/>
      <c r="ECP29" s="79"/>
      <c r="ECQ29" s="566"/>
      <c r="ECR29" s="79"/>
      <c r="ECS29" s="79"/>
      <c r="ECT29" s="79"/>
      <c r="ECU29" s="79"/>
      <c r="ECV29" s="567"/>
      <c r="ECW29" s="79"/>
      <c r="ECX29" s="79"/>
      <c r="ECY29" s="566"/>
      <c r="ECZ29" s="79"/>
      <c r="EDA29" s="79"/>
      <c r="EDB29" s="79"/>
      <c r="EDC29" s="79"/>
      <c r="EDD29" s="79"/>
      <c r="EDE29" s="79"/>
      <c r="EDF29" s="566"/>
      <c r="EDG29" s="79"/>
      <c r="EDH29" s="79"/>
      <c r="EDI29" s="79"/>
      <c r="EDJ29" s="79"/>
      <c r="EDK29" s="567"/>
      <c r="EDL29" s="79"/>
      <c r="EDM29" s="79"/>
      <c r="EDN29" s="566"/>
      <c r="EDO29" s="79"/>
      <c r="EDP29" s="79"/>
      <c r="EDQ29" s="79"/>
      <c r="EDR29" s="79"/>
      <c r="EDS29" s="79"/>
      <c r="EDT29" s="79"/>
      <c r="EDU29" s="566"/>
      <c r="EDV29" s="79"/>
      <c r="EDW29" s="79"/>
      <c r="EDX29" s="79"/>
      <c r="EDY29" s="79"/>
      <c r="EDZ29" s="567"/>
      <c r="EEA29" s="79"/>
      <c r="EEB29" s="79"/>
      <c r="EEC29" s="566"/>
      <c r="EED29" s="79"/>
      <c r="EEE29" s="79"/>
      <c r="EEF29" s="79"/>
      <c r="EEG29" s="79"/>
      <c r="EEH29" s="79"/>
      <c r="EEI29" s="79"/>
      <c r="EEJ29" s="566"/>
      <c r="EEK29" s="79"/>
      <c r="EEL29" s="79"/>
      <c r="EEM29" s="79"/>
      <c r="EEN29" s="79"/>
      <c r="EEO29" s="567"/>
      <c r="EEP29" s="79"/>
      <c r="EEQ29" s="79"/>
      <c r="EER29" s="566"/>
      <c r="EES29" s="79"/>
      <c r="EET29" s="79"/>
      <c r="EEU29" s="79"/>
      <c r="EEV29" s="79"/>
      <c r="EEW29" s="79"/>
      <c r="EEX29" s="79"/>
      <c r="EEY29" s="566"/>
      <c r="EEZ29" s="79"/>
      <c r="EFA29" s="79"/>
      <c r="EFB29" s="79"/>
      <c r="EFC29" s="79"/>
      <c r="EFD29" s="567"/>
      <c r="EFE29" s="79"/>
      <c r="EFF29" s="79"/>
      <c r="EFG29" s="566"/>
      <c r="EFH29" s="79"/>
      <c r="EFI29" s="79"/>
      <c r="EFJ29" s="79"/>
      <c r="EFK29" s="79"/>
      <c r="EFL29" s="79"/>
      <c r="EFM29" s="79"/>
      <c r="EFN29" s="566"/>
      <c r="EFO29" s="79"/>
      <c r="EFP29" s="79"/>
      <c r="EFQ29" s="79"/>
      <c r="EFR29" s="79"/>
      <c r="EFS29" s="567"/>
      <c r="EFT29" s="79"/>
      <c r="EFU29" s="79"/>
      <c r="EFV29" s="566"/>
      <c r="EFW29" s="79"/>
      <c r="EFX29" s="79"/>
      <c r="EFY29" s="79"/>
      <c r="EFZ29" s="79"/>
      <c r="EGA29" s="79"/>
      <c r="EGB29" s="79"/>
      <c r="EGC29" s="566"/>
      <c r="EGD29" s="79"/>
      <c r="EGE29" s="79"/>
      <c r="EGF29" s="79"/>
      <c r="EGG29" s="79"/>
      <c r="EGH29" s="567"/>
      <c r="EGI29" s="79"/>
      <c r="EGJ29" s="79"/>
      <c r="EGK29" s="566"/>
      <c r="EGL29" s="79"/>
      <c r="EGM29" s="79"/>
      <c r="EGN29" s="79"/>
      <c r="EGO29" s="79"/>
      <c r="EGP29" s="79"/>
      <c r="EGQ29" s="79"/>
      <c r="EGR29" s="566"/>
      <c r="EGS29" s="79"/>
      <c r="EGT29" s="79"/>
      <c r="EGU29" s="79"/>
      <c r="EGV29" s="79"/>
      <c r="EGW29" s="567"/>
      <c r="EGX29" s="79"/>
      <c r="EGY29" s="79"/>
      <c r="EGZ29" s="566"/>
      <c r="EHA29" s="79"/>
      <c r="EHB29" s="79"/>
      <c r="EHC29" s="79"/>
      <c r="EHD29" s="79"/>
      <c r="EHE29" s="79"/>
      <c r="EHF29" s="79"/>
      <c r="EHG29" s="566"/>
      <c r="EHH29" s="79"/>
      <c r="EHI29" s="79"/>
      <c r="EHJ29" s="79"/>
      <c r="EHK29" s="79"/>
      <c r="EHL29" s="567"/>
      <c r="EHM29" s="79"/>
      <c r="EHN29" s="79"/>
      <c r="EHO29" s="566"/>
      <c r="EHP29" s="79"/>
      <c r="EHQ29" s="79"/>
      <c r="EHR29" s="79"/>
      <c r="EHS29" s="79"/>
      <c r="EHT29" s="79"/>
      <c r="EHU29" s="79"/>
      <c r="EHV29" s="566"/>
      <c r="EHW29" s="79"/>
      <c r="EHX29" s="79"/>
      <c r="EHY29" s="79"/>
      <c r="EHZ29" s="79"/>
      <c r="EIA29" s="567"/>
      <c r="EIB29" s="79"/>
      <c r="EIC29" s="79"/>
      <c r="EID29" s="566"/>
      <c r="EIE29" s="79"/>
      <c r="EIF29" s="79"/>
      <c r="EIG29" s="79"/>
      <c r="EIH29" s="79"/>
      <c r="EII29" s="79"/>
      <c r="EIJ29" s="79"/>
      <c r="EIK29" s="566"/>
      <c r="EIL29" s="79"/>
      <c r="EIM29" s="79"/>
      <c r="EIN29" s="79"/>
      <c r="EIO29" s="79"/>
      <c r="EIP29" s="567"/>
      <c r="EIQ29" s="79"/>
      <c r="EIR29" s="79"/>
      <c r="EIS29" s="566"/>
      <c r="EIT29" s="79"/>
      <c r="EIU29" s="79"/>
      <c r="EIV29" s="79"/>
      <c r="EIW29" s="79"/>
      <c r="EIX29" s="79"/>
      <c r="EIY29" s="79"/>
      <c r="EIZ29" s="566"/>
      <c r="EJA29" s="79"/>
      <c r="EJB29" s="79"/>
      <c r="EJC29" s="79"/>
      <c r="EJD29" s="79"/>
      <c r="EJE29" s="567"/>
      <c r="EJF29" s="79"/>
      <c r="EJG29" s="79"/>
      <c r="EJH29" s="566"/>
      <c r="EJI29" s="79"/>
      <c r="EJJ29" s="79"/>
      <c r="EJK29" s="79"/>
      <c r="EJL29" s="79"/>
      <c r="EJM29" s="79"/>
      <c r="EJN29" s="79"/>
      <c r="EJO29" s="566"/>
      <c r="EJP29" s="79"/>
      <c r="EJQ29" s="79"/>
      <c r="EJR29" s="79"/>
      <c r="EJS29" s="79"/>
      <c r="EJT29" s="567"/>
      <c r="EJU29" s="79"/>
      <c r="EJV29" s="79"/>
      <c r="EJW29" s="566"/>
      <c r="EJX29" s="79"/>
      <c r="EJY29" s="79"/>
      <c r="EJZ29" s="79"/>
      <c r="EKA29" s="79"/>
      <c r="EKB29" s="79"/>
      <c r="EKC29" s="79"/>
      <c r="EKD29" s="566"/>
      <c r="EKE29" s="79"/>
      <c r="EKF29" s="79"/>
      <c r="EKG29" s="79"/>
      <c r="EKH29" s="79"/>
      <c r="EKI29" s="567"/>
      <c r="EKJ29" s="79"/>
      <c r="EKK29" s="79"/>
      <c r="EKL29" s="566"/>
      <c r="EKM29" s="79"/>
      <c r="EKN29" s="79"/>
      <c r="EKO29" s="79"/>
      <c r="EKP29" s="79"/>
      <c r="EKQ29" s="79"/>
      <c r="EKR29" s="79"/>
      <c r="EKS29" s="566"/>
      <c r="EKT29" s="79"/>
      <c r="EKU29" s="79"/>
      <c r="EKV29" s="79"/>
      <c r="EKW29" s="79"/>
      <c r="EKX29" s="567"/>
      <c r="EKY29" s="79"/>
      <c r="EKZ29" s="79"/>
      <c r="ELA29" s="566"/>
      <c r="ELB29" s="79"/>
      <c r="ELC29" s="79"/>
      <c r="ELD29" s="79"/>
      <c r="ELE29" s="79"/>
      <c r="ELF29" s="79"/>
      <c r="ELG29" s="79"/>
      <c r="ELH29" s="566"/>
      <c r="ELI29" s="79"/>
      <c r="ELJ29" s="79"/>
      <c r="ELK29" s="79"/>
      <c r="ELL29" s="79"/>
      <c r="ELM29" s="567"/>
      <c r="ELN29" s="79"/>
      <c r="ELO29" s="79"/>
      <c r="ELP29" s="566"/>
      <c r="ELQ29" s="79"/>
      <c r="ELR29" s="79"/>
      <c r="ELS29" s="79"/>
      <c r="ELT29" s="79"/>
      <c r="ELU29" s="79"/>
      <c r="ELV29" s="79"/>
      <c r="ELW29" s="566"/>
      <c r="ELX29" s="79"/>
      <c r="ELY29" s="79"/>
      <c r="ELZ29" s="79"/>
      <c r="EMA29" s="79"/>
      <c r="EMB29" s="567"/>
      <c r="EMC29" s="79"/>
      <c r="EMD29" s="79"/>
      <c r="EME29" s="566"/>
      <c r="EMF29" s="79"/>
      <c r="EMG29" s="79"/>
      <c r="EMH29" s="79"/>
      <c r="EMI29" s="79"/>
      <c r="EMJ29" s="79"/>
      <c r="EMK29" s="79"/>
      <c r="EML29" s="566"/>
      <c r="EMM29" s="79"/>
      <c r="EMN29" s="79"/>
      <c r="EMO29" s="79"/>
      <c r="EMP29" s="79"/>
      <c r="EMQ29" s="567"/>
      <c r="EMR29" s="79"/>
      <c r="EMS29" s="79"/>
      <c r="EMT29" s="566"/>
      <c r="EMU29" s="79"/>
      <c r="EMV29" s="79"/>
      <c r="EMW29" s="79"/>
      <c r="EMX29" s="79"/>
      <c r="EMY29" s="79"/>
      <c r="EMZ29" s="79"/>
      <c r="ENA29" s="566"/>
      <c r="ENB29" s="79"/>
      <c r="ENC29" s="79"/>
      <c r="END29" s="79"/>
      <c r="ENE29" s="79"/>
      <c r="ENF29" s="567"/>
      <c r="ENG29" s="79"/>
      <c r="ENH29" s="79"/>
      <c r="ENI29" s="566"/>
      <c r="ENJ29" s="79"/>
      <c r="ENK29" s="79"/>
      <c r="ENL29" s="79"/>
      <c r="ENM29" s="79"/>
      <c r="ENN29" s="79"/>
      <c r="ENO29" s="79"/>
      <c r="ENP29" s="566"/>
      <c r="ENQ29" s="79"/>
      <c r="ENR29" s="79"/>
      <c r="ENS29" s="79"/>
      <c r="ENT29" s="79"/>
      <c r="ENU29" s="567"/>
      <c r="ENV29" s="79"/>
      <c r="ENW29" s="79"/>
      <c r="ENX29" s="566"/>
      <c r="ENY29" s="79"/>
      <c r="ENZ29" s="79"/>
      <c r="EOA29" s="79"/>
      <c r="EOB29" s="79"/>
      <c r="EOC29" s="79"/>
      <c r="EOD29" s="79"/>
      <c r="EOE29" s="566"/>
      <c r="EOF29" s="79"/>
      <c r="EOG29" s="79"/>
      <c r="EOH29" s="79"/>
      <c r="EOI29" s="79"/>
      <c r="EOJ29" s="567"/>
      <c r="EOK29" s="79"/>
      <c r="EOL29" s="79"/>
      <c r="EOM29" s="566"/>
      <c r="EON29" s="79"/>
      <c r="EOO29" s="79"/>
      <c r="EOP29" s="79"/>
      <c r="EOQ29" s="79"/>
      <c r="EOR29" s="79"/>
      <c r="EOS29" s="79"/>
      <c r="EOT29" s="566"/>
      <c r="EOU29" s="79"/>
      <c r="EOV29" s="79"/>
      <c r="EOW29" s="79"/>
      <c r="EOX29" s="79"/>
      <c r="EOY29" s="567"/>
      <c r="EOZ29" s="79"/>
      <c r="EPA29" s="79"/>
      <c r="EPB29" s="566"/>
      <c r="EPC29" s="79"/>
      <c r="EPD29" s="79"/>
      <c r="EPE29" s="79"/>
      <c r="EPF29" s="79"/>
      <c r="EPG29" s="79"/>
      <c r="EPH29" s="79"/>
      <c r="EPI29" s="566"/>
      <c r="EPJ29" s="79"/>
      <c r="EPK29" s="79"/>
      <c r="EPL29" s="79"/>
      <c r="EPM29" s="79"/>
      <c r="EPN29" s="567"/>
      <c r="EPO29" s="79"/>
      <c r="EPP29" s="79"/>
      <c r="EPQ29" s="566"/>
      <c r="EPR29" s="79"/>
      <c r="EPS29" s="79"/>
      <c r="EPT29" s="79"/>
      <c r="EPU29" s="79"/>
      <c r="EPV29" s="79"/>
      <c r="EPW29" s="79"/>
      <c r="EPX29" s="566"/>
      <c r="EPY29" s="79"/>
      <c r="EPZ29" s="79"/>
      <c r="EQA29" s="79"/>
      <c r="EQB29" s="79"/>
      <c r="EQC29" s="567"/>
      <c r="EQD29" s="79"/>
      <c r="EQE29" s="79"/>
      <c r="EQF29" s="566"/>
      <c r="EQG29" s="79"/>
      <c r="EQH29" s="79"/>
      <c r="EQI29" s="79"/>
      <c r="EQJ29" s="79"/>
      <c r="EQK29" s="79"/>
      <c r="EQL29" s="79"/>
      <c r="EQM29" s="566"/>
      <c r="EQN29" s="79"/>
      <c r="EQO29" s="79"/>
      <c r="EQP29" s="79"/>
      <c r="EQQ29" s="79"/>
      <c r="EQR29" s="567"/>
      <c r="EQS29" s="79"/>
      <c r="EQT29" s="79"/>
      <c r="EQU29" s="566"/>
      <c r="EQV29" s="79"/>
      <c r="EQW29" s="79"/>
      <c r="EQX29" s="79"/>
      <c r="EQY29" s="79"/>
      <c r="EQZ29" s="79"/>
      <c r="ERA29" s="79"/>
      <c r="ERB29" s="566"/>
      <c r="ERC29" s="79"/>
      <c r="ERD29" s="79"/>
      <c r="ERE29" s="79"/>
      <c r="ERF29" s="79"/>
      <c r="ERG29" s="567"/>
      <c r="ERH29" s="79"/>
      <c r="ERI29" s="79"/>
      <c r="ERJ29" s="566"/>
      <c r="ERK29" s="79"/>
      <c r="ERL29" s="79"/>
      <c r="ERM29" s="79"/>
      <c r="ERN29" s="79"/>
      <c r="ERO29" s="79"/>
      <c r="ERP29" s="79"/>
      <c r="ERQ29" s="566"/>
      <c r="ERR29" s="79"/>
      <c r="ERS29" s="79"/>
      <c r="ERT29" s="79"/>
      <c r="ERU29" s="79"/>
      <c r="ERV29" s="567"/>
      <c r="ERW29" s="79"/>
      <c r="ERX29" s="79"/>
      <c r="ERY29" s="566"/>
      <c r="ERZ29" s="79"/>
      <c r="ESA29" s="79"/>
      <c r="ESB29" s="79"/>
      <c r="ESC29" s="79"/>
      <c r="ESD29" s="79"/>
      <c r="ESE29" s="79"/>
      <c r="ESF29" s="566"/>
      <c r="ESG29" s="79"/>
      <c r="ESH29" s="79"/>
      <c r="ESI29" s="79"/>
      <c r="ESJ29" s="79"/>
      <c r="ESK29" s="567"/>
      <c r="ESL29" s="79"/>
      <c r="ESM29" s="79"/>
      <c r="ESN29" s="566"/>
      <c r="ESO29" s="79"/>
      <c r="ESP29" s="79"/>
      <c r="ESQ29" s="79"/>
      <c r="ESR29" s="79"/>
      <c r="ESS29" s="79"/>
      <c r="EST29" s="79"/>
      <c r="ESU29" s="566"/>
      <c r="ESV29" s="79"/>
      <c r="ESW29" s="79"/>
      <c r="ESX29" s="79"/>
      <c r="ESY29" s="79"/>
      <c r="ESZ29" s="567"/>
      <c r="ETA29" s="79"/>
      <c r="ETB29" s="79"/>
      <c r="ETC29" s="566"/>
      <c r="ETD29" s="79"/>
      <c r="ETE29" s="79"/>
      <c r="ETF29" s="79"/>
      <c r="ETG29" s="79"/>
      <c r="ETH29" s="79"/>
      <c r="ETI29" s="79"/>
      <c r="ETJ29" s="566"/>
      <c r="ETK29" s="79"/>
      <c r="ETL29" s="79"/>
      <c r="ETM29" s="79"/>
      <c r="ETN29" s="79"/>
      <c r="ETO29" s="567"/>
      <c r="ETP29" s="79"/>
      <c r="ETQ29" s="79"/>
      <c r="ETR29" s="566"/>
      <c r="ETS29" s="79"/>
      <c r="ETT29" s="79"/>
      <c r="ETU29" s="79"/>
      <c r="ETV29" s="79"/>
      <c r="ETW29" s="79"/>
      <c r="ETX29" s="79"/>
      <c r="ETY29" s="566"/>
      <c r="ETZ29" s="79"/>
      <c r="EUA29" s="79"/>
      <c r="EUB29" s="79"/>
      <c r="EUC29" s="79"/>
      <c r="EUD29" s="567"/>
      <c r="EUE29" s="79"/>
      <c r="EUF29" s="79"/>
      <c r="EUG29" s="566"/>
      <c r="EUH29" s="79"/>
      <c r="EUI29" s="79"/>
      <c r="EUJ29" s="79"/>
      <c r="EUK29" s="79"/>
      <c r="EUL29" s="79"/>
      <c r="EUM29" s="79"/>
      <c r="EUN29" s="566"/>
      <c r="EUO29" s="79"/>
      <c r="EUP29" s="79"/>
      <c r="EUQ29" s="79"/>
      <c r="EUR29" s="79"/>
      <c r="EUS29" s="567"/>
      <c r="EUT29" s="79"/>
      <c r="EUU29" s="79"/>
      <c r="EUV29" s="566"/>
      <c r="EUW29" s="79"/>
      <c r="EUX29" s="79"/>
      <c r="EUY29" s="79"/>
      <c r="EUZ29" s="79"/>
      <c r="EVA29" s="79"/>
      <c r="EVB29" s="79"/>
      <c r="EVC29" s="566"/>
      <c r="EVD29" s="79"/>
      <c r="EVE29" s="79"/>
      <c r="EVF29" s="79"/>
      <c r="EVG29" s="79"/>
      <c r="EVH29" s="567"/>
      <c r="EVI29" s="79"/>
      <c r="EVJ29" s="79"/>
      <c r="EVK29" s="566"/>
      <c r="EVL29" s="79"/>
      <c r="EVM29" s="79"/>
      <c r="EVN29" s="79"/>
      <c r="EVO29" s="79"/>
      <c r="EVP29" s="79"/>
      <c r="EVQ29" s="79"/>
      <c r="EVR29" s="566"/>
      <c r="EVS29" s="79"/>
      <c r="EVT29" s="79"/>
      <c r="EVU29" s="79"/>
      <c r="EVV29" s="79"/>
      <c r="EVW29" s="567"/>
      <c r="EVX29" s="79"/>
      <c r="EVY29" s="79"/>
      <c r="EVZ29" s="566"/>
      <c r="EWA29" s="79"/>
      <c r="EWB29" s="79"/>
      <c r="EWC29" s="79"/>
      <c r="EWD29" s="79"/>
      <c r="EWE29" s="79"/>
      <c r="EWF29" s="79"/>
      <c r="EWG29" s="566"/>
      <c r="EWH29" s="79"/>
      <c r="EWI29" s="79"/>
      <c r="EWJ29" s="79"/>
      <c r="EWK29" s="79"/>
      <c r="EWL29" s="567"/>
      <c r="EWM29" s="79"/>
      <c r="EWN29" s="79"/>
      <c r="EWO29" s="566"/>
      <c r="EWP29" s="79"/>
      <c r="EWQ29" s="79"/>
      <c r="EWR29" s="79"/>
      <c r="EWS29" s="79"/>
      <c r="EWT29" s="79"/>
      <c r="EWU29" s="79"/>
      <c r="EWV29" s="566"/>
      <c r="EWW29" s="79"/>
      <c r="EWX29" s="79"/>
      <c r="EWY29" s="79"/>
      <c r="EWZ29" s="79"/>
      <c r="EXA29" s="567"/>
      <c r="EXB29" s="79"/>
      <c r="EXC29" s="79"/>
      <c r="EXD29" s="566"/>
      <c r="EXE29" s="79"/>
      <c r="EXF29" s="79"/>
      <c r="EXG29" s="79"/>
      <c r="EXH29" s="79"/>
      <c r="EXI29" s="79"/>
      <c r="EXJ29" s="79"/>
      <c r="EXK29" s="566"/>
      <c r="EXL29" s="79"/>
      <c r="EXM29" s="79"/>
      <c r="EXN29" s="79"/>
      <c r="EXO29" s="79"/>
      <c r="EXP29" s="567"/>
      <c r="EXQ29" s="79"/>
      <c r="EXR29" s="79"/>
      <c r="EXS29" s="566"/>
      <c r="EXT29" s="79"/>
      <c r="EXU29" s="79"/>
      <c r="EXV29" s="79"/>
      <c r="EXW29" s="79"/>
      <c r="EXX29" s="79"/>
      <c r="EXY29" s="79"/>
      <c r="EXZ29" s="566"/>
      <c r="EYA29" s="79"/>
      <c r="EYB29" s="79"/>
      <c r="EYC29" s="79"/>
      <c r="EYD29" s="79"/>
      <c r="EYE29" s="567"/>
      <c r="EYF29" s="79"/>
      <c r="EYG29" s="79"/>
      <c r="EYH29" s="566"/>
      <c r="EYI29" s="79"/>
      <c r="EYJ29" s="79"/>
      <c r="EYK29" s="79"/>
      <c r="EYL29" s="79"/>
      <c r="EYM29" s="79"/>
      <c r="EYN29" s="79"/>
      <c r="EYO29" s="566"/>
      <c r="EYP29" s="79"/>
      <c r="EYQ29" s="79"/>
      <c r="EYR29" s="79"/>
      <c r="EYS29" s="79"/>
      <c r="EYT29" s="567"/>
      <c r="EYU29" s="79"/>
      <c r="EYV29" s="79"/>
      <c r="EYW29" s="566"/>
      <c r="EYX29" s="79"/>
      <c r="EYY29" s="79"/>
      <c r="EYZ29" s="79"/>
      <c r="EZA29" s="79"/>
      <c r="EZB29" s="79"/>
      <c r="EZC29" s="79"/>
      <c r="EZD29" s="566"/>
      <c r="EZE29" s="79"/>
      <c r="EZF29" s="79"/>
      <c r="EZG29" s="79"/>
      <c r="EZH29" s="79"/>
      <c r="EZI29" s="567"/>
      <c r="EZJ29" s="79"/>
      <c r="EZK29" s="79"/>
      <c r="EZL29" s="566"/>
      <c r="EZM29" s="79"/>
      <c r="EZN29" s="79"/>
      <c r="EZO29" s="79"/>
      <c r="EZP29" s="79"/>
      <c r="EZQ29" s="79"/>
      <c r="EZR29" s="79"/>
      <c r="EZS29" s="566"/>
      <c r="EZT29" s="79"/>
      <c r="EZU29" s="79"/>
      <c r="EZV29" s="79"/>
      <c r="EZW29" s="79"/>
      <c r="EZX29" s="567"/>
      <c r="EZY29" s="79"/>
      <c r="EZZ29" s="79"/>
      <c r="FAA29" s="566"/>
      <c r="FAB29" s="79"/>
      <c r="FAC29" s="79"/>
      <c r="FAD29" s="79"/>
      <c r="FAE29" s="79"/>
      <c r="FAF29" s="79"/>
      <c r="FAG29" s="79"/>
      <c r="FAH29" s="566"/>
      <c r="FAI29" s="79"/>
      <c r="FAJ29" s="79"/>
      <c r="FAK29" s="79"/>
      <c r="FAL29" s="79"/>
      <c r="FAM29" s="567"/>
      <c r="FAN29" s="79"/>
      <c r="FAO29" s="79"/>
      <c r="FAP29" s="566"/>
      <c r="FAQ29" s="79"/>
      <c r="FAR29" s="79"/>
      <c r="FAS29" s="79"/>
      <c r="FAT29" s="79"/>
      <c r="FAU29" s="79"/>
      <c r="FAV29" s="79"/>
      <c r="FAW29" s="566"/>
      <c r="FAX29" s="79"/>
      <c r="FAY29" s="79"/>
      <c r="FAZ29" s="79"/>
      <c r="FBA29" s="79"/>
      <c r="FBB29" s="567"/>
      <c r="FBC29" s="79"/>
      <c r="FBD29" s="79"/>
      <c r="FBE29" s="566"/>
      <c r="FBF29" s="79"/>
      <c r="FBG29" s="79"/>
      <c r="FBH29" s="79"/>
      <c r="FBI29" s="79"/>
      <c r="FBJ29" s="79"/>
      <c r="FBK29" s="79"/>
      <c r="FBL29" s="566"/>
      <c r="FBM29" s="79"/>
      <c r="FBN29" s="79"/>
      <c r="FBO29" s="79"/>
      <c r="FBP29" s="79"/>
      <c r="FBQ29" s="567"/>
      <c r="FBR29" s="79"/>
      <c r="FBS29" s="79"/>
      <c r="FBT29" s="566"/>
      <c r="FBU29" s="79"/>
      <c r="FBV29" s="79"/>
      <c r="FBW29" s="79"/>
      <c r="FBX29" s="79"/>
      <c r="FBY29" s="79"/>
      <c r="FBZ29" s="79"/>
      <c r="FCA29" s="566"/>
      <c r="FCB29" s="79"/>
      <c r="FCC29" s="79"/>
      <c r="FCD29" s="79"/>
      <c r="FCE29" s="79"/>
      <c r="FCF29" s="567"/>
      <c r="FCG29" s="79"/>
      <c r="FCH29" s="79"/>
      <c r="FCI29" s="566"/>
      <c r="FCJ29" s="79"/>
      <c r="FCK29" s="79"/>
      <c r="FCL29" s="79"/>
      <c r="FCM29" s="79"/>
      <c r="FCN29" s="79"/>
      <c r="FCO29" s="79"/>
      <c r="FCP29" s="566"/>
      <c r="FCQ29" s="79"/>
      <c r="FCR29" s="79"/>
      <c r="FCS29" s="79"/>
      <c r="FCT29" s="79"/>
      <c r="FCU29" s="567"/>
      <c r="FCV29" s="79"/>
      <c r="FCW29" s="79"/>
      <c r="FCX29" s="566"/>
      <c r="FCY29" s="79"/>
      <c r="FCZ29" s="79"/>
      <c r="FDA29" s="79"/>
      <c r="FDB29" s="79"/>
      <c r="FDC29" s="79"/>
      <c r="FDD29" s="79"/>
      <c r="FDE29" s="566"/>
      <c r="FDF29" s="79"/>
      <c r="FDG29" s="79"/>
      <c r="FDH29" s="79"/>
      <c r="FDI29" s="79"/>
      <c r="FDJ29" s="567"/>
      <c r="FDK29" s="79"/>
      <c r="FDL29" s="79"/>
      <c r="FDM29" s="566"/>
      <c r="FDN29" s="79"/>
      <c r="FDO29" s="79"/>
      <c r="FDP29" s="79"/>
      <c r="FDQ29" s="79"/>
      <c r="FDR29" s="79"/>
      <c r="FDS29" s="79"/>
      <c r="FDT29" s="566"/>
      <c r="FDU29" s="79"/>
      <c r="FDV29" s="79"/>
      <c r="FDW29" s="79"/>
      <c r="FDX29" s="79"/>
      <c r="FDY29" s="567"/>
      <c r="FDZ29" s="79"/>
      <c r="FEA29" s="79"/>
      <c r="FEB29" s="566"/>
      <c r="FEC29" s="79"/>
      <c r="FED29" s="79"/>
      <c r="FEE29" s="79"/>
      <c r="FEF29" s="79"/>
      <c r="FEG29" s="79"/>
      <c r="FEH29" s="79"/>
      <c r="FEI29" s="566"/>
      <c r="FEJ29" s="79"/>
      <c r="FEK29" s="79"/>
      <c r="FEL29" s="79"/>
      <c r="FEM29" s="79"/>
      <c r="FEN29" s="567"/>
      <c r="FEO29" s="79"/>
      <c r="FEP29" s="79"/>
      <c r="FEQ29" s="566"/>
      <c r="FER29" s="79"/>
      <c r="FES29" s="79"/>
      <c r="FET29" s="79"/>
      <c r="FEU29" s="79"/>
      <c r="FEV29" s="79"/>
      <c r="FEW29" s="79"/>
      <c r="FEX29" s="566"/>
      <c r="FEY29" s="79"/>
      <c r="FEZ29" s="79"/>
      <c r="FFA29" s="79"/>
      <c r="FFB29" s="79"/>
      <c r="FFC29" s="567"/>
      <c r="FFD29" s="79"/>
      <c r="FFE29" s="79"/>
      <c r="FFF29" s="566"/>
      <c r="FFG29" s="79"/>
      <c r="FFH29" s="79"/>
      <c r="FFI29" s="79"/>
      <c r="FFJ29" s="79"/>
      <c r="FFK29" s="79"/>
      <c r="FFL29" s="79"/>
      <c r="FFM29" s="566"/>
      <c r="FFN29" s="79"/>
      <c r="FFO29" s="79"/>
      <c r="FFP29" s="79"/>
      <c r="FFQ29" s="79"/>
      <c r="FFR29" s="567"/>
      <c r="FFS29" s="79"/>
      <c r="FFT29" s="79"/>
      <c r="FFU29" s="566"/>
      <c r="FFV29" s="79"/>
      <c r="FFW29" s="79"/>
      <c r="FFX29" s="79"/>
      <c r="FFY29" s="79"/>
      <c r="FFZ29" s="79"/>
      <c r="FGA29" s="79"/>
      <c r="FGB29" s="566"/>
      <c r="FGC29" s="79"/>
      <c r="FGD29" s="79"/>
      <c r="FGE29" s="79"/>
      <c r="FGF29" s="79"/>
      <c r="FGG29" s="567"/>
      <c r="FGH29" s="79"/>
      <c r="FGI29" s="79"/>
      <c r="FGJ29" s="566"/>
      <c r="FGK29" s="79"/>
      <c r="FGL29" s="79"/>
      <c r="FGM29" s="79"/>
      <c r="FGN29" s="79"/>
      <c r="FGO29" s="79"/>
      <c r="FGP29" s="79"/>
      <c r="FGQ29" s="566"/>
      <c r="FGR29" s="79"/>
      <c r="FGS29" s="79"/>
      <c r="FGT29" s="79"/>
      <c r="FGU29" s="79"/>
      <c r="FGV29" s="567"/>
      <c r="FGW29" s="79"/>
      <c r="FGX29" s="79"/>
      <c r="FGY29" s="566"/>
      <c r="FGZ29" s="79"/>
      <c r="FHA29" s="79"/>
      <c r="FHB29" s="79"/>
      <c r="FHC29" s="79"/>
      <c r="FHD29" s="79"/>
      <c r="FHE29" s="79"/>
      <c r="FHF29" s="566"/>
      <c r="FHG29" s="79"/>
      <c r="FHH29" s="79"/>
      <c r="FHI29" s="79"/>
      <c r="FHJ29" s="79"/>
      <c r="FHK29" s="567"/>
      <c r="FHL29" s="79"/>
      <c r="FHM29" s="79"/>
      <c r="FHN29" s="566"/>
      <c r="FHO29" s="79"/>
      <c r="FHP29" s="79"/>
      <c r="FHQ29" s="79"/>
      <c r="FHR29" s="79"/>
      <c r="FHS29" s="79"/>
      <c r="FHT29" s="79"/>
      <c r="FHU29" s="566"/>
      <c r="FHV29" s="79"/>
      <c r="FHW29" s="79"/>
      <c r="FHX29" s="79"/>
      <c r="FHY29" s="79"/>
      <c r="FHZ29" s="567"/>
      <c r="FIA29" s="79"/>
      <c r="FIB29" s="79"/>
      <c r="FIC29" s="566"/>
      <c r="FID29" s="79"/>
      <c r="FIE29" s="79"/>
      <c r="FIF29" s="79"/>
      <c r="FIG29" s="79"/>
      <c r="FIH29" s="79"/>
      <c r="FII29" s="79"/>
      <c r="FIJ29" s="566"/>
      <c r="FIK29" s="79"/>
      <c r="FIL29" s="79"/>
      <c r="FIM29" s="79"/>
      <c r="FIN29" s="79"/>
      <c r="FIO29" s="567"/>
      <c r="FIP29" s="79"/>
      <c r="FIQ29" s="79"/>
      <c r="FIR29" s="566"/>
      <c r="FIS29" s="79"/>
      <c r="FIT29" s="79"/>
      <c r="FIU29" s="79"/>
      <c r="FIV29" s="79"/>
      <c r="FIW29" s="79"/>
      <c r="FIX29" s="79"/>
      <c r="FIY29" s="566"/>
      <c r="FIZ29" s="79"/>
      <c r="FJA29" s="79"/>
      <c r="FJB29" s="79"/>
      <c r="FJC29" s="79"/>
      <c r="FJD29" s="567"/>
      <c r="FJE29" s="79"/>
      <c r="FJF29" s="79"/>
      <c r="FJG29" s="566"/>
      <c r="FJH29" s="79"/>
      <c r="FJI29" s="79"/>
      <c r="FJJ29" s="79"/>
      <c r="FJK29" s="79"/>
      <c r="FJL29" s="79"/>
      <c r="FJM29" s="79"/>
      <c r="FJN29" s="566"/>
      <c r="FJO29" s="79"/>
      <c r="FJP29" s="79"/>
      <c r="FJQ29" s="79"/>
      <c r="FJR29" s="79"/>
      <c r="FJS29" s="567"/>
      <c r="FJT29" s="79"/>
      <c r="FJU29" s="79"/>
      <c r="FJV29" s="566"/>
      <c r="FJW29" s="79"/>
      <c r="FJX29" s="79"/>
      <c r="FJY29" s="79"/>
      <c r="FJZ29" s="79"/>
      <c r="FKA29" s="79"/>
      <c r="FKB29" s="79"/>
      <c r="FKC29" s="566"/>
      <c r="FKD29" s="79"/>
      <c r="FKE29" s="79"/>
      <c r="FKF29" s="79"/>
      <c r="FKG29" s="79"/>
      <c r="FKH29" s="567"/>
      <c r="FKI29" s="79"/>
      <c r="FKJ29" s="79"/>
      <c r="FKK29" s="566"/>
      <c r="FKL29" s="79"/>
      <c r="FKM29" s="79"/>
      <c r="FKN29" s="79"/>
      <c r="FKO29" s="79"/>
      <c r="FKP29" s="79"/>
      <c r="FKQ29" s="79"/>
      <c r="FKR29" s="566"/>
      <c r="FKS29" s="79"/>
      <c r="FKT29" s="79"/>
      <c r="FKU29" s="79"/>
      <c r="FKV29" s="79"/>
      <c r="FKW29" s="567"/>
      <c r="FKX29" s="79"/>
      <c r="FKY29" s="79"/>
      <c r="FKZ29" s="566"/>
      <c r="FLA29" s="79"/>
      <c r="FLB29" s="79"/>
      <c r="FLC29" s="79"/>
      <c r="FLD29" s="79"/>
      <c r="FLE29" s="79"/>
      <c r="FLF29" s="79"/>
      <c r="FLG29" s="566"/>
      <c r="FLH29" s="79"/>
      <c r="FLI29" s="79"/>
      <c r="FLJ29" s="79"/>
      <c r="FLK29" s="79"/>
      <c r="FLL29" s="567"/>
      <c r="FLM29" s="79"/>
      <c r="FLN29" s="79"/>
      <c r="FLO29" s="566"/>
      <c r="FLP29" s="79"/>
      <c r="FLQ29" s="79"/>
      <c r="FLR29" s="79"/>
      <c r="FLS29" s="79"/>
      <c r="FLT29" s="79"/>
      <c r="FLU29" s="79"/>
      <c r="FLV29" s="566"/>
      <c r="FLW29" s="79"/>
      <c r="FLX29" s="79"/>
      <c r="FLY29" s="79"/>
      <c r="FLZ29" s="79"/>
      <c r="FMA29" s="567"/>
      <c r="FMB29" s="79"/>
      <c r="FMC29" s="79"/>
      <c r="FMD29" s="566"/>
      <c r="FME29" s="79"/>
      <c r="FMF29" s="79"/>
      <c r="FMG29" s="79"/>
      <c r="FMH29" s="79"/>
      <c r="FMI29" s="79"/>
      <c r="FMJ29" s="79"/>
      <c r="FMK29" s="566"/>
      <c r="FML29" s="79"/>
      <c r="FMM29" s="79"/>
      <c r="FMN29" s="79"/>
      <c r="FMO29" s="79"/>
      <c r="FMP29" s="567"/>
      <c r="FMQ29" s="79"/>
      <c r="FMR29" s="79"/>
      <c r="FMS29" s="566"/>
      <c r="FMT29" s="79"/>
      <c r="FMU29" s="79"/>
      <c r="FMV29" s="79"/>
      <c r="FMW29" s="79"/>
      <c r="FMX29" s="79"/>
      <c r="FMY29" s="79"/>
      <c r="FMZ29" s="566"/>
      <c r="FNA29" s="79"/>
      <c r="FNB29" s="79"/>
      <c r="FNC29" s="79"/>
      <c r="FND29" s="79"/>
      <c r="FNE29" s="567"/>
      <c r="FNF29" s="79"/>
      <c r="FNG29" s="79"/>
      <c r="FNH29" s="566"/>
      <c r="FNI29" s="79"/>
      <c r="FNJ29" s="79"/>
      <c r="FNK29" s="79"/>
      <c r="FNL29" s="79"/>
      <c r="FNM29" s="79"/>
      <c r="FNN29" s="79"/>
      <c r="FNO29" s="566"/>
      <c r="FNP29" s="79"/>
      <c r="FNQ29" s="79"/>
      <c r="FNR29" s="79"/>
      <c r="FNS29" s="79"/>
      <c r="FNT29" s="567"/>
      <c r="FNU29" s="79"/>
      <c r="FNV29" s="79"/>
      <c r="FNW29" s="566"/>
      <c r="FNX29" s="79"/>
      <c r="FNY29" s="79"/>
      <c r="FNZ29" s="79"/>
      <c r="FOA29" s="79"/>
      <c r="FOB29" s="79"/>
      <c r="FOC29" s="79"/>
      <c r="FOD29" s="566"/>
      <c r="FOE29" s="79"/>
      <c r="FOF29" s="79"/>
      <c r="FOG29" s="79"/>
      <c r="FOH29" s="79"/>
      <c r="FOI29" s="567"/>
      <c r="FOJ29" s="79"/>
      <c r="FOK29" s="79"/>
      <c r="FOL29" s="566"/>
      <c r="FOM29" s="79"/>
      <c r="FON29" s="79"/>
      <c r="FOO29" s="79"/>
      <c r="FOP29" s="79"/>
      <c r="FOQ29" s="79"/>
      <c r="FOR29" s="79"/>
      <c r="FOS29" s="566"/>
      <c r="FOT29" s="79"/>
      <c r="FOU29" s="79"/>
      <c r="FOV29" s="79"/>
      <c r="FOW29" s="79"/>
      <c r="FOX29" s="567"/>
      <c r="FOY29" s="79"/>
      <c r="FOZ29" s="79"/>
      <c r="FPA29" s="566"/>
      <c r="FPB29" s="79"/>
      <c r="FPC29" s="79"/>
      <c r="FPD29" s="79"/>
      <c r="FPE29" s="79"/>
      <c r="FPF29" s="79"/>
      <c r="FPG29" s="79"/>
      <c r="FPH29" s="566"/>
      <c r="FPI29" s="79"/>
      <c r="FPJ29" s="79"/>
      <c r="FPK29" s="79"/>
      <c r="FPL29" s="79"/>
      <c r="FPM29" s="567"/>
      <c r="FPN29" s="79"/>
      <c r="FPO29" s="79"/>
      <c r="FPP29" s="566"/>
      <c r="FPQ29" s="79"/>
      <c r="FPR29" s="79"/>
      <c r="FPS29" s="79"/>
      <c r="FPT29" s="79"/>
      <c r="FPU29" s="79"/>
      <c r="FPV29" s="79"/>
      <c r="FPW29" s="566"/>
      <c r="FPX29" s="79"/>
      <c r="FPY29" s="79"/>
      <c r="FPZ29" s="79"/>
      <c r="FQA29" s="79"/>
      <c r="FQB29" s="567"/>
      <c r="FQC29" s="79"/>
      <c r="FQD29" s="79"/>
      <c r="FQE29" s="566"/>
      <c r="FQF29" s="79"/>
      <c r="FQG29" s="79"/>
      <c r="FQH29" s="79"/>
      <c r="FQI29" s="79"/>
      <c r="FQJ29" s="79"/>
      <c r="FQK29" s="79"/>
      <c r="FQL29" s="566"/>
      <c r="FQM29" s="79"/>
      <c r="FQN29" s="79"/>
      <c r="FQO29" s="79"/>
      <c r="FQP29" s="79"/>
      <c r="FQQ29" s="567"/>
      <c r="FQR29" s="79"/>
      <c r="FQS29" s="79"/>
      <c r="FQT29" s="566"/>
      <c r="FQU29" s="79"/>
      <c r="FQV29" s="79"/>
      <c r="FQW29" s="79"/>
      <c r="FQX29" s="79"/>
      <c r="FQY29" s="79"/>
      <c r="FQZ29" s="79"/>
      <c r="FRA29" s="566"/>
      <c r="FRB29" s="79"/>
      <c r="FRC29" s="79"/>
      <c r="FRD29" s="79"/>
      <c r="FRE29" s="79"/>
      <c r="FRF29" s="567"/>
      <c r="FRG29" s="79"/>
      <c r="FRH29" s="79"/>
      <c r="FRI29" s="566"/>
      <c r="FRJ29" s="79"/>
      <c r="FRK29" s="79"/>
      <c r="FRL29" s="79"/>
      <c r="FRM29" s="79"/>
      <c r="FRN29" s="79"/>
      <c r="FRO29" s="79"/>
      <c r="FRP29" s="566"/>
      <c r="FRQ29" s="79"/>
      <c r="FRR29" s="79"/>
      <c r="FRS29" s="79"/>
      <c r="FRT29" s="79"/>
      <c r="FRU29" s="567"/>
      <c r="FRV29" s="79"/>
      <c r="FRW29" s="79"/>
      <c r="FRX29" s="566"/>
      <c r="FRY29" s="79"/>
      <c r="FRZ29" s="79"/>
      <c r="FSA29" s="79"/>
      <c r="FSB29" s="79"/>
      <c r="FSC29" s="79"/>
      <c r="FSD29" s="79"/>
      <c r="FSE29" s="566"/>
      <c r="FSF29" s="79"/>
      <c r="FSG29" s="79"/>
      <c r="FSH29" s="79"/>
      <c r="FSI29" s="79"/>
      <c r="FSJ29" s="567"/>
      <c r="FSK29" s="79"/>
      <c r="FSL29" s="79"/>
      <c r="FSM29" s="566"/>
      <c r="FSN29" s="79"/>
      <c r="FSO29" s="79"/>
      <c r="FSP29" s="79"/>
      <c r="FSQ29" s="79"/>
      <c r="FSR29" s="79"/>
      <c r="FSS29" s="79"/>
      <c r="FST29" s="566"/>
      <c r="FSU29" s="79"/>
      <c r="FSV29" s="79"/>
      <c r="FSW29" s="79"/>
      <c r="FSX29" s="79"/>
      <c r="FSY29" s="567"/>
      <c r="FSZ29" s="79"/>
      <c r="FTA29" s="79"/>
      <c r="FTB29" s="566"/>
      <c r="FTC29" s="79"/>
      <c r="FTD29" s="79"/>
      <c r="FTE29" s="79"/>
      <c r="FTF29" s="79"/>
      <c r="FTG29" s="79"/>
      <c r="FTH29" s="79"/>
      <c r="FTI29" s="566"/>
      <c r="FTJ29" s="79"/>
      <c r="FTK29" s="79"/>
      <c r="FTL29" s="79"/>
      <c r="FTM29" s="79"/>
      <c r="FTN29" s="567"/>
      <c r="FTO29" s="79"/>
      <c r="FTP29" s="79"/>
      <c r="FTQ29" s="566"/>
      <c r="FTR29" s="79"/>
      <c r="FTS29" s="79"/>
      <c r="FTT29" s="79"/>
      <c r="FTU29" s="79"/>
      <c r="FTV29" s="79"/>
      <c r="FTW29" s="79"/>
      <c r="FTX29" s="566"/>
      <c r="FTY29" s="79"/>
      <c r="FTZ29" s="79"/>
      <c r="FUA29" s="79"/>
      <c r="FUB29" s="79"/>
      <c r="FUC29" s="567"/>
      <c r="FUD29" s="79"/>
      <c r="FUE29" s="79"/>
      <c r="FUF29" s="566"/>
      <c r="FUG29" s="79"/>
      <c r="FUH29" s="79"/>
      <c r="FUI29" s="79"/>
      <c r="FUJ29" s="79"/>
      <c r="FUK29" s="79"/>
      <c r="FUL29" s="79"/>
      <c r="FUM29" s="566"/>
      <c r="FUN29" s="79"/>
      <c r="FUO29" s="79"/>
      <c r="FUP29" s="79"/>
      <c r="FUQ29" s="79"/>
      <c r="FUR29" s="567"/>
      <c r="FUS29" s="79"/>
      <c r="FUT29" s="79"/>
      <c r="FUU29" s="566"/>
      <c r="FUV29" s="79"/>
      <c r="FUW29" s="79"/>
      <c r="FUX29" s="79"/>
      <c r="FUY29" s="79"/>
      <c r="FUZ29" s="79"/>
      <c r="FVA29" s="79"/>
      <c r="FVB29" s="566"/>
      <c r="FVC29" s="79"/>
      <c r="FVD29" s="79"/>
      <c r="FVE29" s="79"/>
      <c r="FVF29" s="79"/>
      <c r="FVG29" s="567"/>
      <c r="FVH29" s="79"/>
      <c r="FVI29" s="79"/>
      <c r="FVJ29" s="566"/>
      <c r="FVK29" s="79"/>
      <c r="FVL29" s="79"/>
      <c r="FVM29" s="79"/>
      <c r="FVN29" s="79"/>
      <c r="FVO29" s="79"/>
      <c r="FVP29" s="79"/>
      <c r="FVQ29" s="566"/>
      <c r="FVR29" s="79"/>
      <c r="FVS29" s="79"/>
      <c r="FVT29" s="79"/>
      <c r="FVU29" s="79"/>
      <c r="FVV29" s="567"/>
      <c r="FVW29" s="79"/>
      <c r="FVX29" s="79"/>
      <c r="FVY29" s="566"/>
      <c r="FVZ29" s="79"/>
      <c r="FWA29" s="79"/>
      <c r="FWB29" s="79"/>
      <c r="FWC29" s="79"/>
      <c r="FWD29" s="79"/>
      <c r="FWE29" s="79"/>
      <c r="FWF29" s="566"/>
      <c r="FWG29" s="79"/>
      <c r="FWH29" s="79"/>
      <c r="FWI29" s="79"/>
      <c r="FWJ29" s="79"/>
      <c r="FWK29" s="567"/>
      <c r="FWL29" s="79"/>
      <c r="FWM29" s="79"/>
      <c r="FWN29" s="566"/>
      <c r="FWO29" s="79"/>
      <c r="FWP29" s="79"/>
      <c r="FWQ29" s="79"/>
      <c r="FWR29" s="79"/>
      <c r="FWS29" s="79"/>
      <c r="FWT29" s="79"/>
      <c r="FWU29" s="566"/>
      <c r="FWV29" s="79"/>
      <c r="FWW29" s="79"/>
      <c r="FWX29" s="79"/>
      <c r="FWY29" s="79"/>
      <c r="FWZ29" s="567"/>
      <c r="FXA29" s="79"/>
      <c r="FXB29" s="79"/>
      <c r="FXC29" s="566"/>
      <c r="FXD29" s="79"/>
      <c r="FXE29" s="79"/>
      <c r="FXF29" s="79"/>
      <c r="FXG29" s="79"/>
      <c r="FXH29" s="79"/>
      <c r="FXI29" s="79"/>
      <c r="FXJ29" s="566"/>
      <c r="FXK29" s="79"/>
      <c r="FXL29" s="79"/>
      <c r="FXM29" s="79"/>
      <c r="FXN29" s="79"/>
      <c r="FXO29" s="567"/>
      <c r="FXP29" s="79"/>
      <c r="FXQ29" s="79"/>
      <c r="FXR29" s="566"/>
      <c r="FXS29" s="79"/>
      <c r="FXT29" s="79"/>
      <c r="FXU29" s="79"/>
      <c r="FXV29" s="79"/>
      <c r="FXW29" s="79"/>
      <c r="FXX29" s="79"/>
      <c r="FXY29" s="566"/>
      <c r="FXZ29" s="79"/>
      <c r="FYA29" s="79"/>
      <c r="FYB29" s="79"/>
      <c r="FYC29" s="79"/>
      <c r="FYD29" s="567"/>
      <c r="FYE29" s="79"/>
      <c r="FYF29" s="79"/>
      <c r="FYG29" s="566"/>
      <c r="FYH29" s="79"/>
      <c r="FYI29" s="79"/>
      <c r="FYJ29" s="79"/>
      <c r="FYK29" s="79"/>
      <c r="FYL29" s="79"/>
      <c r="FYM29" s="79"/>
      <c r="FYN29" s="566"/>
      <c r="FYO29" s="79"/>
      <c r="FYP29" s="79"/>
      <c r="FYQ29" s="79"/>
      <c r="FYR29" s="79"/>
      <c r="FYS29" s="567"/>
      <c r="FYT29" s="79"/>
      <c r="FYU29" s="79"/>
      <c r="FYV29" s="566"/>
      <c r="FYW29" s="79"/>
      <c r="FYX29" s="79"/>
      <c r="FYY29" s="79"/>
      <c r="FYZ29" s="79"/>
      <c r="FZA29" s="79"/>
      <c r="FZB29" s="79"/>
      <c r="FZC29" s="566"/>
      <c r="FZD29" s="79"/>
      <c r="FZE29" s="79"/>
      <c r="FZF29" s="79"/>
      <c r="FZG29" s="79"/>
      <c r="FZH29" s="567"/>
      <c r="FZI29" s="79"/>
      <c r="FZJ29" s="79"/>
      <c r="FZK29" s="566"/>
      <c r="FZL29" s="79"/>
      <c r="FZM29" s="79"/>
      <c r="FZN29" s="79"/>
      <c r="FZO29" s="79"/>
      <c r="FZP29" s="79"/>
      <c r="FZQ29" s="79"/>
      <c r="FZR29" s="566"/>
      <c r="FZS29" s="79"/>
      <c r="FZT29" s="79"/>
      <c r="FZU29" s="79"/>
      <c r="FZV29" s="79"/>
      <c r="FZW29" s="567"/>
      <c r="FZX29" s="79"/>
      <c r="FZY29" s="79"/>
      <c r="FZZ29" s="566"/>
      <c r="GAA29" s="79"/>
      <c r="GAB29" s="79"/>
      <c r="GAC29" s="79"/>
      <c r="GAD29" s="79"/>
      <c r="GAE29" s="79"/>
      <c r="GAF29" s="79"/>
      <c r="GAG29" s="566"/>
      <c r="GAH29" s="79"/>
      <c r="GAI29" s="79"/>
      <c r="GAJ29" s="79"/>
      <c r="GAK29" s="79"/>
      <c r="GAL29" s="567"/>
      <c r="GAM29" s="79"/>
      <c r="GAN29" s="79"/>
      <c r="GAO29" s="566"/>
      <c r="GAP29" s="79"/>
      <c r="GAQ29" s="79"/>
      <c r="GAR29" s="79"/>
      <c r="GAS29" s="79"/>
      <c r="GAT29" s="79"/>
      <c r="GAU29" s="79"/>
      <c r="GAV29" s="566"/>
      <c r="GAW29" s="79"/>
      <c r="GAX29" s="79"/>
      <c r="GAY29" s="79"/>
      <c r="GAZ29" s="79"/>
      <c r="GBA29" s="567"/>
      <c r="GBB29" s="79"/>
      <c r="GBC29" s="79"/>
      <c r="GBD29" s="566"/>
      <c r="GBE29" s="79"/>
      <c r="GBF29" s="79"/>
      <c r="GBG29" s="79"/>
      <c r="GBH29" s="79"/>
      <c r="GBI29" s="79"/>
      <c r="GBJ29" s="79"/>
      <c r="GBK29" s="566"/>
      <c r="GBL29" s="79"/>
      <c r="GBM29" s="79"/>
      <c r="GBN29" s="79"/>
      <c r="GBO29" s="79"/>
      <c r="GBP29" s="567"/>
      <c r="GBQ29" s="79"/>
      <c r="GBR29" s="79"/>
      <c r="GBS29" s="566"/>
      <c r="GBT29" s="79"/>
      <c r="GBU29" s="79"/>
      <c r="GBV29" s="79"/>
      <c r="GBW29" s="79"/>
      <c r="GBX29" s="79"/>
      <c r="GBY29" s="79"/>
      <c r="GBZ29" s="566"/>
      <c r="GCA29" s="79"/>
      <c r="GCB29" s="79"/>
      <c r="GCC29" s="79"/>
      <c r="GCD29" s="79"/>
      <c r="GCE29" s="567"/>
      <c r="GCF29" s="79"/>
      <c r="GCG29" s="79"/>
      <c r="GCH29" s="566"/>
      <c r="GCI29" s="79"/>
      <c r="GCJ29" s="79"/>
      <c r="GCK29" s="79"/>
      <c r="GCL29" s="79"/>
      <c r="GCM29" s="79"/>
      <c r="GCN29" s="79"/>
      <c r="GCO29" s="566"/>
      <c r="GCP29" s="79"/>
      <c r="GCQ29" s="79"/>
      <c r="GCR29" s="79"/>
      <c r="GCS29" s="79"/>
      <c r="GCT29" s="567"/>
      <c r="GCU29" s="79"/>
      <c r="GCV29" s="79"/>
      <c r="GCW29" s="566"/>
      <c r="GCX29" s="79"/>
      <c r="GCY29" s="79"/>
      <c r="GCZ29" s="79"/>
      <c r="GDA29" s="79"/>
      <c r="GDB29" s="79"/>
      <c r="GDC29" s="79"/>
      <c r="GDD29" s="566"/>
      <c r="GDE29" s="79"/>
      <c r="GDF29" s="79"/>
      <c r="GDG29" s="79"/>
      <c r="GDH29" s="79"/>
      <c r="GDI29" s="567"/>
      <c r="GDJ29" s="79"/>
      <c r="GDK29" s="79"/>
      <c r="GDL29" s="566"/>
      <c r="GDM29" s="79"/>
      <c r="GDN29" s="79"/>
      <c r="GDO29" s="79"/>
      <c r="GDP29" s="79"/>
      <c r="GDQ29" s="79"/>
      <c r="GDR29" s="79"/>
      <c r="GDS29" s="566"/>
      <c r="GDT29" s="79"/>
      <c r="GDU29" s="79"/>
      <c r="GDV29" s="79"/>
      <c r="GDW29" s="79"/>
      <c r="GDX29" s="567"/>
      <c r="GDY29" s="79"/>
      <c r="GDZ29" s="79"/>
      <c r="GEA29" s="566"/>
      <c r="GEB29" s="79"/>
      <c r="GEC29" s="79"/>
      <c r="GED29" s="79"/>
      <c r="GEE29" s="79"/>
      <c r="GEF29" s="79"/>
      <c r="GEG29" s="79"/>
      <c r="GEH29" s="566"/>
      <c r="GEI29" s="79"/>
      <c r="GEJ29" s="79"/>
      <c r="GEK29" s="79"/>
      <c r="GEL29" s="79"/>
      <c r="GEM29" s="567"/>
      <c r="GEN29" s="79"/>
      <c r="GEO29" s="79"/>
      <c r="GEP29" s="566"/>
      <c r="GEQ29" s="79"/>
      <c r="GER29" s="79"/>
      <c r="GES29" s="79"/>
      <c r="GET29" s="79"/>
      <c r="GEU29" s="79"/>
      <c r="GEV29" s="79"/>
      <c r="GEW29" s="566"/>
      <c r="GEX29" s="79"/>
      <c r="GEY29" s="79"/>
      <c r="GEZ29" s="79"/>
      <c r="GFA29" s="79"/>
      <c r="GFB29" s="567"/>
      <c r="GFC29" s="79"/>
      <c r="GFD29" s="79"/>
      <c r="GFE29" s="566"/>
      <c r="GFF29" s="79"/>
      <c r="GFG29" s="79"/>
      <c r="GFH29" s="79"/>
      <c r="GFI29" s="79"/>
      <c r="GFJ29" s="79"/>
      <c r="GFK29" s="79"/>
      <c r="GFL29" s="566"/>
      <c r="GFM29" s="79"/>
      <c r="GFN29" s="79"/>
      <c r="GFO29" s="79"/>
      <c r="GFP29" s="79"/>
      <c r="GFQ29" s="567"/>
      <c r="GFR29" s="79"/>
      <c r="GFS29" s="79"/>
      <c r="GFT29" s="566"/>
      <c r="GFU29" s="79"/>
      <c r="GFV29" s="79"/>
      <c r="GFW29" s="79"/>
      <c r="GFX29" s="79"/>
      <c r="GFY29" s="79"/>
      <c r="GFZ29" s="79"/>
      <c r="GGA29" s="566"/>
      <c r="GGB29" s="79"/>
      <c r="GGC29" s="79"/>
      <c r="GGD29" s="79"/>
      <c r="GGE29" s="79"/>
      <c r="GGF29" s="567"/>
      <c r="GGG29" s="79"/>
      <c r="GGH29" s="79"/>
      <c r="GGI29" s="566"/>
      <c r="GGJ29" s="79"/>
      <c r="GGK29" s="79"/>
      <c r="GGL29" s="79"/>
      <c r="GGM29" s="79"/>
      <c r="GGN29" s="79"/>
      <c r="GGO29" s="79"/>
      <c r="GGP29" s="566"/>
      <c r="GGQ29" s="79"/>
      <c r="GGR29" s="79"/>
      <c r="GGS29" s="79"/>
      <c r="GGT29" s="79"/>
      <c r="GGU29" s="567"/>
      <c r="GGV29" s="79"/>
      <c r="GGW29" s="79"/>
      <c r="GGX29" s="566"/>
      <c r="GGY29" s="79"/>
      <c r="GGZ29" s="79"/>
      <c r="GHA29" s="79"/>
      <c r="GHB29" s="79"/>
      <c r="GHC29" s="79"/>
      <c r="GHD29" s="79"/>
      <c r="GHE29" s="566"/>
      <c r="GHF29" s="79"/>
      <c r="GHG29" s="79"/>
      <c r="GHH29" s="79"/>
      <c r="GHI29" s="79"/>
      <c r="GHJ29" s="567"/>
      <c r="GHK29" s="79"/>
      <c r="GHL29" s="79"/>
      <c r="GHM29" s="566"/>
      <c r="GHN29" s="79"/>
      <c r="GHO29" s="79"/>
      <c r="GHP29" s="79"/>
      <c r="GHQ29" s="79"/>
      <c r="GHR29" s="79"/>
      <c r="GHS29" s="79"/>
      <c r="GHT29" s="566"/>
      <c r="GHU29" s="79"/>
      <c r="GHV29" s="79"/>
      <c r="GHW29" s="79"/>
      <c r="GHX29" s="79"/>
      <c r="GHY29" s="567"/>
      <c r="GHZ29" s="79"/>
      <c r="GIA29" s="79"/>
      <c r="GIB29" s="566"/>
      <c r="GIC29" s="79"/>
      <c r="GID29" s="79"/>
      <c r="GIE29" s="79"/>
      <c r="GIF29" s="79"/>
      <c r="GIG29" s="79"/>
      <c r="GIH29" s="79"/>
      <c r="GII29" s="566"/>
      <c r="GIJ29" s="79"/>
      <c r="GIK29" s="79"/>
      <c r="GIL29" s="79"/>
      <c r="GIM29" s="79"/>
      <c r="GIN29" s="567"/>
      <c r="GIO29" s="79"/>
      <c r="GIP29" s="79"/>
      <c r="GIQ29" s="566"/>
      <c r="GIR29" s="79"/>
      <c r="GIS29" s="79"/>
      <c r="GIT29" s="79"/>
      <c r="GIU29" s="79"/>
      <c r="GIV29" s="79"/>
      <c r="GIW29" s="79"/>
      <c r="GIX29" s="566"/>
      <c r="GIY29" s="79"/>
      <c r="GIZ29" s="79"/>
      <c r="GJA29" s="79"/>
      <c r="GJB29" s="79"/>
      <c r="GJC29" s="567"/>
      <c r="GJD29" s="79"/>
      <c r="GJE29" s="79"/>
      <c r="GJF29" s="566"/>
      <c r="GJG29" s="79"/>
      <c r="GJH29" s="79"/>
      <c r="GJI29" s="79"/>
      <c r="GJJ29" s="79"/>
      <c r="GJK29" s="79"/>
      <c r="GJL29" s="79"/>
      <c r="GJM29" s="566"/>
      <c r="GJN29" s="79"/>
      <c r="GJO29" s="79"/>
      <c r="GJP29" s="79"/>
      <c r="GJQ29" s="79"/>
      <c r="GJR29" s="567"/>
      <c r="GJS29" s="79"/>
      <c r="GJT29" s="79"/>
      <c r="GJU29" s="566"/>
      <c r="GJV29" s="79"/>
      <c r="GJW29" s="79"/>
      <c r="GJX29" s="79"/>
      <c r="GJY29" s="79"/>
      <c r="GJZ29" s="79"/>
      <c r="GKA29" s="79"/>
      <c r="GKB29" s="566"/>
      <c r="GKC29" s="79"/>
      <c r="GKD29" s="79"/>
      <c r="GKE29" s="79"/>
      <c r="GKF29" s="79"/>
      <c r="GKG29" s="567"/>
      <c r="GKH29" s="79"/>
      <c r="GKI29" s="79"/>
      <c r="GKJ29" s="566"/>
      <c r="GKK29" s="79"/>
      <c r="GKL29" s="79"/>
      <c r="GKM29" s="79"/>
      <c r="GKN29" s="79"/>
      <c r="GKO29" s="79"/>
      <c r="GKP29" s="79"/>
      <c r="GKQ29" s="566"/>
      <c r="GKR29" s="79"/>
      <c r="GKS29" s="79"/>
      <c r="GKT29" s="79"/>
      <c r="GKU29" s="79"/>
      <c r="GKV29" s="567"/>
      <c r="GKW29" s="79"/>
      <c r="GKX29" s="79"/>
      <c r="GKY29" s="566"/>
      <c r="GKZ29" s="79"/>
      <c r="GLA29" s="79"/>
      <c r="GLB29" s="79"/>
      <c r="GLC29" s="79"/>
      <c r="GLD29" s="79"/>
      <c r="GLE29" s="79"/>
      <c r="GLF29" s="566"/>
      <c r="GLG29" s="79"/>
      <c r="GLH29" s="79"/>
      <c r="GLI29" s="79"/>
      <c r="GLJ29" s="79"/>
      <c r="GLK29" s="567"/>
      <c r="GLL29" s="79"/>
      <c r="GLM29" s="79"/>
      <c r="GLN29" s="566"/>
      <c r="GLO29" s="79"/>
      <c r="GLP29" s="79"/>
      <c r="GLQ29" s="79"/>
      <c r="GLR29" s="79"/>
      <c r="GLS29" s="79"/>
      <c r="GLT29" s="79"/>
      <c r="GLU29" s="566"/>
      <c r="GLV29" s="79"/>
      <c r="GLW29" s="79"/>
      <c r="GLX29" s="79"/>
      <c r="GLY29" s="79"/>
      <c r="GLZ29" s="567"/>
      <c r="GMA29" s="79"/>
      <c r="GMB29" s="79"/>
      <c r="GMC29" s="566"/>
      <c r="GMD29" s="79"/>
      <c r="GME29" s="79"/>
      <c r="GMF29" s="79"/>
      <c r="GMG29" s="79"/>
      <c r="GMH29" s="79"/>
      <c r="GMI29" s="79"/>
      <c r="GMJ29" s="566"/>
      <c r="GMK29" s="79"/>
      <c r="GML29" s="79"/>
      <c r="GMM29" s="79"/>
      <c r="GMN29" s="79"/>
      <c r="GMO29" s="567"/>
      <c r="GMP29" s="79"/>
      <c r="GMQ29" s="79"/>
      <c r="GMR29" s="566"/>
      <c r="GMS29" s="79"/>
      <c r="GMT29" s="79"/>
      <c r="GMU29" s="79"/>
      <c r="GMV29" s="79"/>
      <c r="GMW29" s="79"/>
      <c r="GMX29" s="79"/>
      <c r="GMY29" s="566"/>
      <c r="GMZ29" s="79"/>
      <c r="GNA29" s="79"/>
      <c r="GNB29" s="79"/>
      <c r="GNC29" s="79"/>
      <c r="GND29" s="567"/>
      <c r="GNE29" s="79"/>
      <c r="GNF29" s="79"/>
      <c r="GNG29" s="566"/>
      <c r="GNH29" s="79"/>
      <c r="GNI29" s="79"/>
      <c r="GNJ29" s="79"/>
      <c r="GNK29" s="79"/>
      <c r="GNL29" s="79"/>
      <c r="GNM29" s="79"/>
      <c r="GNN29" s="566"/>
      <c r="GNO29" s="79"/>
      <c r="GNP29" s="79"/>
      <c r="GNQ29" s="79"/>
      <c r="GNR29" s="79"/>
      <c r="GNS29" s="567"/>
      <c r="GNT29" s="79"/>
      <c r="GNU29" s="79"/>
      <c r="GNV29" s="566"/>
      <c r="GNW29" s="79"/>
      <c r="GNX29" s="79"/>
      <c r="GNY29" s="79"/>
      <c r="GNZ29" s="79"/>
      <c r="GOA29" s="79"/>
      <c r="GOB29" s="79"/>
      <c r="GOC29" s="566"/>
      <c r="GOD29" s="79"/>
      <c r="GOE29" s="79"/>
      <c r="GOF29" s="79"/>
      <c r="GOG29" s="79"/>
      <c r="GOH29" s="567"/>
      <c r="GOI29" s="79"/>
      <c r="GOJ29" s="79"/>
      <c r="GOK29" s="566"/>
      <c r="GOL29" s="79"/>
      <c r="GOM29" s="79"/>
      <c r="GON29" s="79"/>
      <c r="GOO29" s="79"/>
      <c r="GOP29" s="79"/>
      <c r="GOQ29" s="79"/>
      <c r="GOR29" s="566"/>
      <c r="GOS29" s="79"/>
      <c r="GOT29" s="79"/>
      <c r="GOU29" s="79"/>
      <c r="GOV29" s="79"/>
      <c r="GOW29" s="567"/>
      <c r="GOX29" s="79"/>
      <c r="GOY29" s="79"/>
      <c r="GOZ29" s="566"/>
      <c r="GPA29" s="79"/>
      <c r="GPB29" s="79"/>
      <c r="GPC29" s="79"/>
      <c r="GPD29" s="79"/>
      <c r="GPE29" s="79"/>
      <c r="GPF29" s="79"/>
      <c r="GPG29" s="566"/>
      <c r="GPH29" s="79"/>
      <c r="GPI29" s="79"/>
      <c r="GPJ29" s="79"/>
      <c r="GPK29" s="79"/>
      <c r="GPL29" s="567"/>
      <c r="GPM29" s="79"/>
      <c r="GPN29" s="79"/>
      <c r="GPO29" s="566"/>
      <c r="GPP29" s="79"/>
      <c r="GPQ29" s="79"/>
      <c r="GPR29" s="79"/>
      <c r="GPS29" s="79"/>
      <c r="GPT29" s="79"/>
      <c r="GPU29" s="79"/>
      <c r="GPV29" s="566"/>
      <c r="GPW29" s="79"/>
      <c r="GPX29" s="79"/>
      <c r="GPY29" s="79"/>
      <c r="GPZ29" s="79"/>
      <c r="GQA29" s="567"/>
      <c r="GQB29" s="79"/>
      <c r="GQC29" s="79"/>
      <c r="GQD29" s="566"/>
      <c r="GQE29" s="79"/>
      <c r="GQF29" s="79"/>
      <c r="GQG29" s="79"/>
      <c r="GQH29" s="79"/>
      <c r="GQI29" s="79"/>
      <c r="GQJ29" s="79"/>
      <c r="GQK29" s="566"/>
      <c r="GQL29" s="79"/>
      <c r="GQM29" s="79"/>
      <c r="GQN29" s="79"/>
      <c r="GQO29" s="79"/>
      <c r="GQP29" s="567"/>
      <c r="GQQ29" s="79"/>
      <c r="GQR29" s="79"/>
      <c r="GQS29" s="566"/>
      <c r="GQT29" s="79"/>
      <c r="GQU29" s="79"/>
      <c r="GQV29" s="79"/>
      <c r="GQW29" s="79"/>
      <c r="GQX29" s="79"/>
      <c r="GQY29" s="79"/>
      <c r="GQZ29" s="566"/>
      <c r="GRA29" s="79"/>
      <c r="GRB29" s="79"/>
      <c r="GRC29" s="79"/>
      <c r="GRD29" s="79"/>
      <c r="GRE29" s="567"/>
      <c r="GRF29" s="79"/>
      <c r="GRG29" s="79"/>
      <c r="GRH29" s="566"/>
      <c r="GRI29" s="79"/>
      <c r="GRJ29" s="79"/>
      <c r="GRK29" s="79"/>
      <c r="GRL29" s="79"/>
      <c r="GRM29" s="79"/>
      <c r="GRN29" s="79"/>
      <c r="GRO29" s="566"/>
      <c r="GRP29" s="79"/>
      <c r="GRQ29" s="79"/>
      <c r="GRR29" s="79"/>
      <c r="GRS29" s="79"/>
      <c r="GRT29" s="567"/>
      <c r="GRU29" s="79"/>
      <c r="GRV29" s="79"/>
      <c r="GRW29" s="566"/>
      <c r="GRX29" s="79"/>
      <c r="GRY29" s="79"/>
      <c r="GRZ29" s="79"/>
      <c r="GSA29" s="79"/>
      <c r="GSB29" s="79"/>
      <c r="GSC29" s="79"/>
      <c r="GSD29" s="566"/>
      <c r="GSE29" s="79"/>
      <c r="GSF29" s="79"/>
      <c r="GSG29" s="79"/>
      <c r="GSH29" s="79"/>
      <c r="GSI29" s="567"/>
      <c r="GSJ29" s="79"/>
      <c r="GSK29" s="79"/>
      <c r="GSL29" s="566"/>
      <c r="GSM29" s="79"/>
      <c r="GSN29" s="79"/>
      <c r="GSO29" s="79"/>
      <c r="GSP29" s="79"/>
      <c r="GSQ29" s="79"/>
      <c r="GSR29" s="79"/>
      <c r="GSS29" s="566"/>
      <c r="GST29" s="79"/>
      <c r="GSU29" s="79"/>
      <c r="GSV29" s="79"/>
      <c r="GSW29" s="79"/>
      <c r="GSX29" s="567"/>
      <c r="GSY29" s="79"/>
      <c r="GSZ29" s="79"/>
      <c r="GTA29" s="566"/>
      <c r="GTB29" s="79"/>
      <c r="GTC29" s="79"/>
      <c r="GTD29" s="79"/>
      <c r="GTE29" s="79"/>
      <c r="GTF29" s="79"/>
      <c r="GTG29" s="79"/>
      <c r="GTH29" s="566"/>
      <c r="GTI29" s="79"/>
      <c r="GTJ29" s="79"/>
      <c r="GTK29" s="79"/>
      <c r="GTL29" s="79"/>
      <c r="GTM29" s="567"/>
      <c r="GTN29" s="79"/>
      <c r="GTO29" s="79"/>
      <c r="GTP29" s="566"/>
      <c r="GTQ29" s="79"/>
      <c r="GTR29" s="79"/>
      <c r="GTS29" s="79"/>
      <c r="GTT29" s="79"/>
      <c r="GTU29" s="79"/>
      <c r="GTV29" s="79"/>
      <c r="GTW29" s="566"/>
      <c r="GTX29" s="79"/>
      <c r="GTY29" s="79"/>
      <c r="GTZ29" s="79"/>
      <c r="GUA29" s="79"/>
      <c r="GUB29" s="567"/>
      <c r="GUC29" s="79"/>
      <c r="GUD29" s="79"/>
      <c r="GUE29" s="566"/>
      <c r="GUF29" s="79"/>
      <c r="GUG29" s="79"/>
      <c r="GUH29" s="79"/>
      <c r="GUI29" s="79"/>
      <c r="GUJ29" s="79"/>
      <c r="GUK29" s="79"/>
      <c r="GUL29" s="566"/>
      <c r="GUM29" s="79"/>
      <c r="GUN29" s="79"/>
      <c r="GUO29" s="79"/>
      <c r="GUP29" s="79"/>
      <c r="GUQ29" s="567"/>
      <c r="GUR29" s="79"/>
      <c r="GUS29" s="79"/>
      <c r="GUT29" s="566"/>
      <c r="GUU29" s="79"/>
      <c r="GUV29" s="79"/>
      <c r="GUW29" s="79"/>
      <c r="GUX29" s="79"/>
      <c r="GUY29" s="79"/>
      <c r="GUZ29" s="79"/>
      <c r="GVA29" s="566"/>
      <c r="GVB29" s="79"/>
      <c r="GVC29" s="79"/>
      <c r="GVD29" s="79"/>
      <c r="GVE29" s="79"/>
      <c r="GVF29" s="567"/>
      <c r="GVG29" s="79"/>
      <c r="GVH29" s="79"/>
      <c r="GVI29" s="566"/>
      <c r="GVJ29" s="79"/>
      <c r="GVK29" s="79"/>
      <c r="GVL29" s="79"/>
      <c r="GVM29" s="79"/>
      <c r="GVN29" s="79"/>
      <c r="GVO29" s="79"/>
      <c r="GVP29" s="566"/>
      <c r="GVQ29" s="79"/>
      <c r="GVR29" s="79"/>
      <c r="GVS29" s="79"/>
      <c r="GVT29" s="79"/>
      <c r="GVU29" s="567"/>
      <c r="GVV29" s="79"/>
      <c r="GVW29" s="79"/>
      <c r="GVX29" s="566"/>
      <c r="GVY29" s="79"/>
      <c r="GVZ29" s="79"/>
      <c r="GWA29" s="79"/>
      <c r="GWB29" s="79"/>
      <c r="GWC29" s="79"/>
      <c r="GWD29" s="79"/>
      <c r="GWE29" s="566"/>
      <c r="GWF29" s="79"/>
      <c r="GWG29" s="79"/>
      <c r="GWH29" s="79"/>
      <c r="GWI29" s="79"/>
      <c r="GWJ29" s="567"/>
      <c r="GWK29" s="79"/>
      <c r="GWL29" s="79"/>
      <c r="GWM29" s="566"/>
      <c r="GWN29" s="79"/>
      <c r="GWO29" s="79"/>
      <c r="GWP29" s="79"/>
      <c r="GWQ29" s="79"/>
      <c r="GWR29" s="79"/>
      <c r="GWS29" s="79"/>
      <c r="GWT29" s="566"/>
      <c r="GWU29" s="79"/>
      <c r="GWV29" s="79"/>
      <c r="GWW29" s="79"/>
      <c r="GWX29" s="79"/>
      <c r="GWY29" s="567"/>
      <c r="GWZ29" s="79"/>
      <c r="GXA29" s="79"/>
      <c r="GXB29" s="566"/>
      <c r="GXC29" s="79"/>
      <c r="GXD29" s="79"/>
      <c r="GXE29" s="79"/>
      <c r="GXF29" s="79"/>
      <c r="GXG29" s="79"/>
      <c r="GXH29" s="79"/>
      <c r="GXI29" s="566"/>
      <c r="GXJ29" s="79"/>
      <c r="GXK29" s="79"/>
      <c r="GXL29" s="79"/>
      <c r="GXM29" s="79"/>
      <c r="GXN29" s="567"/>
      <c r="GXO29" s="79"/>
      <c r="GXP29" s="79"/>
      <c r="GXQ29" s="566"/>
      <c r="GXR29" s="79"/>
      <c r="GXS29" s="79"/>
      <c r="GXT29" s="79"/>
      <c r="GXU29" s="79"/>
      <c r="GXV29" s="79"/>
      <c r="GXW29" s="79"/>
      <c r="GXX29" s="566"/>
      <c r="GXY29" s="79"/>
      <c r="GXZ29" s="79"/>
      <c r="GYA29" s="79"/>
      <c r="GYB29" s="79"/>
      <c r="GYC29" s="567"/>
      <c r="GYD29" s="79"/>
      <c r="GYE29" s="79"/>
      <c r="GYF29" s="566"/>
      <c r="GYG29" s="79"/>
      <c r="GYH29" s="79"/>
      <c r="GYI29" s="79"/>
      <c r="GYJ29" s="79"/>
      <c r="GYK29" s="79"/>
      <c r="GYL29" s="79"/>
      <c r="GYM29" s="566"/>
      <c r="GYN29" s="79"/>
      <c r="GYO29" s="79"/>
      <c r="GYP29" s="79"/>
      <c r="GYQ29" s="79"/>
      <c r="GYR29" s="567"/>
      <c r="GYS29" s="79"/>
      <c r="GYT29" s="79"/>
      <c r="GYU29" s="566"/>
      <c r="GYV29" s="79"/>
      <c r="GYW29" s="79"/>
      <c r="GYX29" s="79"/>
      <c r="GYY29" s="79"/>
      <c r="GYZ29" s="79"/>
      <c r="GZA29" s="79"/>
      <c r="GZB29" s="566"/>
      <c r="GZC29" s="79"/>
      <c r="GZD29" s="79"/>
      <c r="GZE29" s="79"/>
      <c r="GZF29" s="79"/>
      <c r="GZG29" s="567"/>
      <c r="GZH29" s="79"/>
      <c r="GZI29" s="79"/>
      <c r="GZJ29" s="566"/>
      <c r="GZK29" s="79"/>
      <c r="GZL29" s="79"/>
      <c r="GZM29" s="79"/>
      <c r="GZN29" s="79"/>
      <c r="GZO29" s="79"/>
      <c r="GZP29" s="79"/>
      <c r="GZQ29" s="566"/>
      <c r="GZR29" s="79"/>
      <c r="GZS29" s="79"/>
      <c r="GZT29" s="79"/>
      <c r="GZU29" s="79"/>
      <c r="GZV29" s="567"/>
      <c r="GZW29" s="79"/>
      <c r="GZX29" s="79"/>
      <c r="GZY29" s="566"/>
      <c r="GZZ29" s="79"/>
      <c r="HAA29" s="79"/>
      <c r="HAB29" s="79"/>
      <c r="HAC29" s="79"/>
      <c r="HAD29" s="79"/>
      <c r="HAE29" s="79"/>
      <c r="HAF29" s="566"/>
      <c r="HAG29" s="79"/>
      <c r="HAH29" s="79"/>
      <c r="HAI29" s="79"/>
      <c r="HAJ29" s="79"/>
      <c r="HAK29" s="567"/>
      <c r="HAL29" s="79"/>
      <c r="HAM29" s="79"/>
      <c r="HAN29" s="566"/>
      <c r="HAO29" s="79"/>
      <c r="HAP29" s="79"/>
      <c r="HAQ29" s="79"/>
      <c r="HAR29" s="79"/>
      <c r="HAS29" s="79"/>
      <c r="HAT29" s="79"/>
      <c r="HAU29" s="566"/>
      <c r="HAV29" s="79"/>
      <c r="HAW29" s="79"/>
      <c r="HAX29" s="79"/>
      <c r="HAY29" s="79"/>
      <c r="HAZ29" s="567"/>
      <c r="HBA29" s="79"/>
      <c r="HBB29" s="79"/>
      <c r="HBC29" s="566"/>
      <c r="HBD29" s="79"/>
      <c r="HBE29" s="79"/>
      <c r="HBF29" s="79"/>
      <c r="HBG29" s="79"/>
      <c r="HBH29" s="79"/>
      <c r="HBI29" s="79"/>
      <c r="HBJ29" s="566"/>
      <c r="HBK29" s="79"/>
      <c r="HBL29" s="79"/>
      <c r="HBM29" s="79"/>
      <c r="HBN29" s="79"/>
      <c r="HBO29" s="567"/>
      <c r="HBP29" s="79"/>
      <c r="HBQ29" s="79"/>
      <c r="HBR29" s="566"/>
      <c r="HBS29" s="79"/>
      <c r="HBT29" s="79"/>
      <c r="HBU29" s="79"/>
      <c r="HBV29" s="79"/>
      <c r="HBW29" s="79"/>
      <c r="HBX29" s="79"/>
      <c r="HBY29" s="566"/>
      <c r="HBZ29" s="79"/>
      <c r="HCA29" s="79"/>
      <c r="HCB29" s="79"/>
      <c r="HCC29" s="79"/>
      <c r="HCD29" s="567"/>
      <c r="HCE29" s="79"/>
      <c r="HCF29" s="79"/>
      <c r="HCG29" s="566"/>
      <c r="HCH29" s="79"/>
      <c r="HCI29" s="79"/>
      <c r="HCJ29" s="79"/>
      <c r="HCK29" s="79"/>
      <c r="HCL29" s="79"/>
      <c r="HCM29" s="79"/>
      <c r="HCN29" s="566"/>
      <c r="HCO29" s="79"/>
      <c r="HCP29" s="79"/>
      <c r="HCQ29" s="79"/>
      <c r="HCR29" s="79"/>
      <c r="HCS29" s="567"/>
      <c r="HCT29" s="79"/>
      <c r="HCU29" s="79"/>
      <c r="HCV29" s="566"/>
      <c r="HCW29" s="79"/>
      <c r="HCX29" s="79"/>
      <c r="HCY29" s="79"/>
      <c r="HCZ29" s="79"/>
      <c r="HDA29" s="79"/>
      <c r="HDB29" s="79"/>
      <c r="HDC29" s="566"/>
      <c r="HDD29" s="79"/>
      <c r="HDE29" s="79"/>
      <c r="HDF29" s="79"/>
      <c r="HDG29" s="79"/>
      <c r="HDH29" s="567"/>
      <c r="HDI29" s="79"/>
      <c r="HDJ29" s="79"/>
      <c r="HDK29" s="566"/>
      <c r="HDL29" s="79"/>
      <c r="HDM29" s="79"/>
      <c r="HDN29" s="79"/>
      <c r="HDO29" s="79"/>
      <c r="HDP29" s="79"/>
      <c r="HDQ29" s="79"/>
      <c r="HDR29" s="566"/>
      <c r="HDS29" s="79"/>
      <c r="HDT29" s="79"/>
      <c r="HDU29" s="79"/>
      <c r="HDV29" s="79"/>
      <c r="HDW29" s="567"/>
      <c r="HDX29" s="79"/>
      <c r="HDY29" s="79"/>
      <c r="HDZ29" s="566"/>
      <c r="HEA29" s="79"/>
      <c r="HEB29" s="79"/>
      <c r="HEC29" s="79"/>
      <c r="HED29" s="79"/>
      <c r="HEE29" s="79"/>
      <c r="HEF29" s="79"/>
      <c r="HEG29" s="566"/>
      <c r="HEH29" s="79"/>
      <c r="HEI29" s="79"/>
      <c r="HEJ29" s="79"/>
      <c r="HEK29" s="79"/>
      <c r="HEL29" s="567"/>
      <c r="HEM29" s="79"/>
      <c r="HEN29" s="79"/>
      <c r="HEO29" s="566"/>
      <c r="HEP29" s="79"/>
      <c r="HEQ29" s="79"/>
      <c r="HER29" s="79"/>
      <c r="HES29" s="79"/>
      <c r="HET29" s="79"/>
      <c r="HEU29" s="79"/>
      <c r="HEV29" s="566"/>
      <c r="HEW29" s="79"/>
      <c r="HEX29" s="79"/>
      <c r="HEY29" s="79"/>
      <c r="HEZ29" s="79"/>
      <c r="HFA29" s="567"/>
      <c r="HFB29" s="79"/>
      <c r="HFC29" s="79"/>
      <c r="HFD29" s="566"/>
      <c r="HFE29" s="79"/>
      <c r="HFF29" s="79"/>
      <c r="HFG29" s="79"/>
      <c r="HFH29" s="79"/>
      <c r="HFI29" s="79"/>
      <c r="HFJ29" s="79"/>
      <c r="HFK29" s="566"/>
      <c r="HFL29" s="79"/>
      <c r="HFM29" s="79"/>
      <c r="HFN29" s="79"/>
      <c r="HFO29" s="79"/>
      <c r="HFP29" s="567"/>
      <c r="HFQ29" s="79"/>
      <c r="HFR29" s="79"/>
      <c r="HFS29" s="566"/>
      <c r="HFT29" s="79"/>
      <c r="HFU29" s="79"/>
      <c r="HFV29" s="79"/>
      <c r="HFW29" s="79"/>
      <c r="HFX29" s="79"/>
      <c r="HFY29" s="79"/>
      <c r="HFZ29" s="566"/>
      <c r="HGA29" s="79"/>
      <c r="HGB29" s="79"/>
      <c r="HGC29" s="79"/>
      <c r="HGD29" s="79"/>
      <c r="HGE29" s="567"/>
      <c r="HGF29" s="79"/>
      <c r="HGG29" s="79"/>
      <c r="HGH29" s="566"/>
      <c r="HGI29" s="79"/>
      <c r="HGJ29" s="79"/>
      <c r="HGK29" s="79"/>
      <c r="HGL29" s="79"/>
      <c r="HGM29" s="79"/>
      <c r="HGN29" s="79"/>
      <c r="HGO29" s="566"/>
      <c r="HGP29" s="79"/>
      <c r="HGQ29" s="79"/>
      <c r="HGR29" s="79"/>
      <c r="HGS29" s="79"/>
      <c r="HGT29" s="567"/>
      <c r="HGU29" s="79"/>
      <c r="HGV29" s="79"/>
      <c r="HGW29" s="566"/>
      <c r="HGX29" s="79"/>
      <c r="HGY29" s="79"/>
      <c r="HGZ29" s="79"/>
      <c r="HHA29" s="79"/>
      <c r="HHB29" s="79"/>
      <c r="HHC29" s="79"/>
      <c r="HHD29" s="566"/>
      <c r="HHE29" s="79"/>
      <c r="HHF29" s="79"/>
      <c r="HHG29" s="79"/>
      <c r="HHH29" s="79"/>
      <c r="HHI29" s="567"/>
      <c r="HHJ29" s="79"/>
      <c r="HHK29" s="79"/>
      <c r="HHL29" s="566"/>
      <c r="HHM29" s="79"/>
      <c r="HHN29" s="79"/>
      <c r="HHO29" s="79"/>
      <c r="HHP29" s="79"/>
      <c r="HHQ29" s="79"/>
      <c r="HHR29" s="79"/>
      <c r="HHS29" s="566"/>
      <c r="HHT29" s="79"/>
      <c r="HHU29" s="79"/>
      <c r="HHV29" s="79"/>
      <c r="HHW29" s="79"/>
      <c r="HHX29" s="567"/>
      <c r="HHY29" s="79"/>
      <c r="HHZ29" s="79"/>
      <c r="HIA29" s="566"/>
      <c r="HIB29" s="79"/>
      <c r="HIC29" s="79"/>
      <c r="HID29" s="79"/>
      <c r="HIE29" s="79"/>
      <c r="HIF29" s="79"/>
      <c r="HIG29" s="79"/>
      <c r="HIH29" s="566"/>
      <c r="HII29" s="79"/>
      <c r="HIJ29" s="79"/>
      <c r="HIK29" s="79"/>
      <c r="HIL29" s="79"/>
      <c r="HIM29" s="567"/>
      <c r="HIN29" s="79"/>
      <c r="HIO29" s="79"/>
      <c r="HIP29" s="566"/>
      <c r="HIQ29" s="79"/>
      <c r="HIR29" s="79"/>
      <c r="HIS29" s="79"/>
      <c r="HIT29" s="79"/>
      <c r="HIU29" s="79"/>
      <c r="HIV29" s="79"/>
      <c r="HIW29" s="566"/>
      <c r="HIX29" s="79"/>
      <c r="HIY29" s="79"/>
      <c r="HIZ29" s="79"/>
      <c r="HJA29" s="79"/>
      <c r="HJB29" s="567"/>
      <c r="HJC29" s="79"/>
      <c r="HJD29" s="79"/>
      <c r="HJE29" s="566"/>
      <c r="HJF29" s="79"/>
      <c r="HJG29" s="79"/>
      <c r="HJH29" s="79"/>
      <c r="HJI29" s="79"/>
      <c r="HJJ29" s="79"/>
      <c r="HJK29" s="79"/>
      <c r="HJL29" s="566"/>
      <c r="HJM29" s="79"/>
      <c r="HJN29" s="79"/>
      <c r="HJO29" s="79"/>
      <c r="HJP29" s="79"/>
      <c r="HJQ29" s="567"/>
      <c r="HJR29" s="79"/>
      <c r="HJS29" s="79"/>
      <c r="HJT29" s="566"/>
      <c r="HJU29" s="79"/>
      <c r="HJV29" s="79"/>
      <c r="HJW29" s="79"/>
      <c r="HJX29" s="79"/>
      <c r="HJY29" s="79"/>
      <c r="HJZ29" s="79"/>
      <c r="HKA29" s="566"/>
      <c r="HKB29" s="79"/>
      <c r="HKC29" s="79"/>
      <c r="HKD29" s="79"/>
      <c r="HKE29" s="79"/>
      <c r="HKF29" s="567"/>
      <c r="HKG29" s="79"/>
      <c r="HKH29" s="79"/>
      <c r="HKI29" s="566"/>
      <c r="HKJ29" s="79"/>
      <c r="HKK29" s="79"/>
      <c r="HKL29" s="79"/>
      <c r="HKM29" s="79"/>
      <c r="HKN29" s="79"/>
      <c r="HKO29" s="79"/>
      <c r="HKP29" s="566"/>
      <c r="HKQ29" s="79"/>
      <c r="HKR29" s="79"/>
      <c r="HKS29" s="79"/>
      <c r="HKT29" s="79"/>
      <c r="HKU29" s="567"/>
      <c r="HKV29" s="79"/>
      <c r="HKW29" s="79"/>
      <c r="HKX29" s="566"/>
      <c r="HKY29" s="79"/>
      <c r="HKZ29" s="79"/>
      <c r="HLA29" s="79"/>
      <c r="HLB29" s="79"/>
      <c r="HLC29" s="79"/>
      <c r="HLD29" s="79"/>
      <c r="HLE29" s="566"/>
      <c r="HLF29" s="79"/>
      <c r="HLG29" s="79"/>
      <c r="HLH29" s="79"/>
      <c r="HLI29" s="79"/>
      <c r="HLJ29" s="567"/>
      <c r="HLK29" s="79"/>
      <c r="HLL29" s="79"/>
      <c r="HLM29" s="566"/>
      <c r="HLN29" s="79"/>
      <c r="HLO29" s="79"/>
      <c r="HLP29" s="79"/>
      <c r="HLQ29" s="79"/>
      <c r="HLR29" s="79"/>
      <c r="HLS29" s="79"/>
      <c r="HLT29" s="566"/>
      <c r="HLU29" s="79"/>
      <c r="HLV29" s="79"/>
      <c r="HLW29" s="79"/>
      <c r="HLX29" s="79"/>
      <c r="HLY29" s="567"/>
      <c r="HLZ29" s="79"/>
      <c r="HMA29" s="79"/>
      <c r="HMB29" s="566"/>
      <c r="HMC29" s="79"/>
      <c r="HMD29" s="79"/>
      <c r="HME29" s="79"/>
      <c r="HMF29" s="79"/>
      <c r="HMG29" s="79"/>
      <c r="HMH29" s="79"/>
      <c r="HMI29" s="566"/>
      <c r="HMJ29" s="79"/>
      <c r="HMK29" s="79"/>
      <c r="HML29" s="79"/>
      <c r="HMM29" s="79"/>
      <c r="HMN29" s="567"/>
      <c r="HMO29" s="79"/>
      <c r="HMP29" s="79"/>
      <c r="HMQ29" s="566"/>
      <c r="HMR29" s="79"/>
      <c r="HMS29" s="79"/>
      <c r="HMT29" s="79"/>
      <c r="HMU29" s="79"/>
      <c r="HMV29" s="79"/>
      <c r="HMW29" s="79"/>
      <c r="HMX29" s="566"/>
      <c r="HMY29" s="79"/>
      <c r="HMZ29" s="79"/>
      <c r="HNA29" s="79"/>
      <c r="HNB29" s="79"/>
      <c r="HNC29" s="567"/>
      <c r="HND29" s="79"/>
      <c r="HNE29" s="79"/>
      <c r="HNF29" s="566"/>
      <c r="HNG29" s="79"/>
      <c r="HNH29" s="79"/>
      <c r="HNI29" s="79"/>
      <c r="HNJ29" s="79"/>
      <c r="HNK29" s="79"/>
      <c r="HNL29" s="79"/>
      <c r="HNM29" s="566"/>
      <c r="HNN29" s="79"/>
      <c r="HNO29" s="79"/>
      <c r="HNP29" s="79"/>
      <c r="HNQ29" s="79"/>
      <c r="HNR29" s="567"/>
      <c r="HNS29" s="79"/>
      <c r="HNT29" s="79"/>
      <c r="HNU29" s="566"/>
      <c r="HNV29" s="79"/>
      <c r="HNW29" s="79"/>
      <c r="HNX29" s="79"/>
      <c r="HNY29" s="79"/>
      <c r="HNZ29" s="79"/>
      <c r="HOA29" s="79"/>
      <c r="HOB29" s="566"/>
      <c r="HOC29" s="79"/>
      <c r="HOD29" s="79"/>
      <c r="HOE29" s="79"/>
      <c r="HOF29" s="79"/>
      <c r="HOG29" s="567"/>
      <c r="HOH29" s="79"/>
      <c r="HOI29" s="79"/>
      <c r="HOJ29" s="566"/>
      <c r="HOK29" s="79"/>
      <c r="HOL29" s="79"/>
      <c r="HOM29" s="79"/>
      <c r="HON29" s="79"/>
      <c r="HOO29" s="79"/>
      <c r="HOP29" s="79"/>
      <c r="HOQ29" s="566"/>
      <c r="HOR29" s="79"/>
      <c r="HOS29" s="79"/>
      <c r="HOT29" s="79"/>
      <c r="HOU29" s="79"/>
      <c r="HOV29" s="567"/>
      <c r="HOW29" s="79"/>
      <c r="HOX29" s="79"/>
      <c r="HOY29" s="566"/>
      <c r="HOZ29" s="79"/>
      <c r="HPA29" s="79"/>
      <c r="HPB29" s="79"/>
      <c r="HPC29" s="79"/>
      <c r="HPD29" s="79"/>
      <c r="HPE29" s="79"/>
      <c r="HPF29" s="566"/>
      <c r="HPG29" s="79"/>
      <c r="HPH29" s="79"/>
      <c r="HPI29" s="79"/>
      <c r="HPJ29" s="79"/>
      <c r="HPK29" s="567"/>
      <c r="HPL29" s="79"/>
      <c r="HPM29" s="79"/>
      <c r="HPN29" s="566"/>
      <c r="HPO29" s="79"/>
      <c r="HPP29" s="79"/>
      <c r="HPQ29" s="79"/>
      <c r="HPR29" s="79"/>
      <c r="HPS29" s="79"/>
      <c r="HPT29" s="79"/>
      <c r="HPU29" s="566"/>
      <c r="HPV29" s="79"/>
      <c r="HPW29" s="79"/>
      <c r="HPX29" s="79"/>
      <c r="HPY29" s="79"/>
      <c r="HPZ29" s="567"/>
      <c r="HQA29" s="79"/>
      <c r="HQB29" s="79"/>
      <c r="HQC29" s="566"/>
      <c r="HQD29" s="79"/>
      <c r="HQE29" s="79"/>
      <c r="HQF29" s="79"/>
      <c r="HQG29" s="79"/>
      <c r="HQH29" s="79"/>
      <c r="HQI29" s="79"/>
      <c r="HQJ29" s="566"/>
      <c r="HQK29" s="79"/>
      <c r="HQL29" s="79"/>
      <c r="HQM29" s="79"/>
      <c r="HQN29" s="79"/>
      <c r="HQO29" s="567"/>
      <c r="HQP29" s="79"/>
      <c r="HQQ29" s="79"/>
      <c r="HQR29" s="566"/>
      <c r="HQS29" s="79"/>
      <c r="HQT29" s="79"/>
      <c r="HQU29" s="79"/>
      <c r="HQV29" s="79"/>
      <c r="HQW29" s="79"/>
      <c r="HQX29" s="79"/>
      <c r="HQY29" s="566"/>
      <c r="HQZ29" s="79"/>
      <c r="HRA29" s="79"/>
      <c r="HRB29" s="79"/>
      <c r="HRC29" s="79"/>
      <c r="HRD29" s="567"/>
      <c r="HRE29" s="79"/>
      <c r="HRF29" s="79"/>
      <c r="HRG29" s="566"/>
      <c r="HRH29" s="79"/>
      <c r="HRI29" s="79"/>
      <c r="HRJ29" s="79"/>
      <c r="HRK29" s="79"/>
      <c r="HRL29" s="79"/>
      <c r="HRM29" s="79"/>
      <c r="HRN29" s="566"/>
      <c r="HRO29" s="79"/>
      <c r="HRP29" s="79"/>
      <c r="HRQ29" s="79"/>
      <c r="HRR29" s="79"/>
      <c r="HRS29" s="567"/>
      <c r="HRT29" s="79"/>
      <c r="HRU29" s="79"/>
      <c r="HRV29" s="566"/>
      <c r="HRW29" s="79"/>
      <c r="HRX29" s="79"/>
      <c r="HRY29" s="79"/>
      <c r="HRZ29" s="79"/>
      <c r="HSA29" s="79"/>
      <c r="HSB29" s="79"/>
      <c r="HSC29" s="566"/>
      <c r="HSD29" s="79"/>
      <c r="HSE29" s="79"/>
      <c r="HSF29" s="79"/>
      <c r="HSG29" s="79"/>
      <c r="HSH29" s="567"/>
      <c r="HSI29" s="79"/>
      <c r="HSJ29" s="79"/>
      <c r="HSK29" s="566"/>
      <c r="HSL29" s="79"/>
      <c r="HSM29" s="79"/>
      <c r="HSN29" s="79"/>
      <c r="HSO29" s="79"/>
      <c r="HSP29" s="79"/>
      <c r="HSQ29" s="79"/>
      <c r="HSR29" s="566"/>
      <c r="HSS29" s="79"/>
      <c r="HST29" s="79"/>
      <c r="HSU29" s="79"/>
      <c r="HSV29" s="79"/>
      <c r="HSW29" s="567"/>
      <c r="HSX29" s="79"/>
      <c r="HSY29" s="79"/>
      <c r="HSZ29" s="566"/>
      <c r="HTA29" s="79"/>
      <c r="HTB29" s="79"/>
      <c r="HTC29" s="79"/>
      <c r="HTD29" s="79"/>
      <c r="HTE29" s="79"/>
      <c r="HTF29" s="79"/>
      <c r="HTG29" s="566"/>
      <c r="HTH29" s="79"/>
      <c r="HTI29" s="79"/>
      <c r="HTJ29" s="79"/>
      <c r="HTK29" s="79"/>
      <c r="HTL29" s="567"/>
      <c r="HTM29" s="79"/>
      <c r="HTN29" s="79"/>
      <c r="HTO29" s="566"/>
      <c r="HTP29" s="79"/>
      <c r="HTQ29" s="79"/>
      <c r="HTR29" s="79"/>
      <c r="HTS29" s="79"/>
      <c r="HTT29" s="79"/>
      <c r="HTU29" s="79"/>
      <c r="HTV29" s="566"/>
      <c r="HTW29" s="79"/>
      <c r="HTX29" s="79"/>
      <c r="HTY29" s="79"/>
      <c r="HTZ29" s="79"/>
      <c r="HUA29" s="567"/>
      <c r="HUB29" s="79"/>
      <c r="HUC29" s="79"/>
      <c r="HUD29" s="566"/>
      <c r="HUE29" s="79"/>
      <c r="HUF29" s="79"/>
      <c r="HUG29" s="79"/>
      <c r="HUH29" s="79"/>
      <c r="HUI29" s="79"/>
      <c r="HUJ29" s="79"/>
      <c r="HUK29" s="566"/>
      <c r="HUL29" s="79"/>
      <c r="HUM29" s="79"/>
      <c r="HUN29" s="79"/>
      <c r="HUO29" s="79"/>
      <c r="HUP29" s="567"/>
      <c r="HUQ29" s="79"/>
      <c r="HUR29" s="79"/>
      <c r="HUS29" s="566"/>
      <c r="HUT29" s="79"/>
      <c r="HUU29" s="79"/>
      <c r="HUV29" s="79"/>
      <c r="HUW29" s="79"/>
      <c r="HUX29" s="79"/>
      <c r="HUY29" s="79"/>
      <c r="HUZ29" s="566"/>
      <c r="HVA29" s="79"/>
      <c r="HVB29" s="79"/>
      <c r="HVC29" s="79"/>
      <c r="HVD29" s="79"/>
      <c r="HVE29" s="567"/>
      <c r="HVF29" s="79"/>
      <c r="HVG29" s="79"/>
      <c r="HVH29" s="566"/>
      <c r="HVI29" s="79"/>
      <c r="HVJ29" s="79"/>
      <c r="HVK29" s="79"/>
      <c r="HVL29" s="79"/>
      <c r="HVM29" s="79"/>
      <c r="HVN29" s="79"/>
      <c r="HVO29" s="566"/>
      <c r="HVP29" s="79"/>
      <c r="HVQ29" s="79"/>
      <c r="HVR29" s="79"/>
      <c r="HVS29" s="79"/>
      <c r="HVT29" s="567"/>
      <c r="HVU29" s="79"/>
      <c r="HVV29" s="79"/>
      <c r="HVW29" s="566"/>
      <c r="HVX29" s="79"/>
      <c r="HVY29" s="79"/>
      <c r="HVZ29" s="79"/>
      <c r="HWA29" s="79"/>
      <c r="HWB29" s="79"/>
      <c r="HWC29" s="79"/>
      <c r="HWD29" s="566"/>
      <c r="HWE29" s="79"/>
      <c r="HWF29" s="79"/>
      <c r="HWG29" s="79"/>
      <c r="HWH29" s="79"/>
      <c r="HWI29" s="567"/>
      <c r="HWJ29" s="79"/>
      <c r="HWK29" s="79"/>
      <c r="HWL29" s="566"/>
      <c r="HWM29" s="79"/>
      <c r="HWN29" s="79"/>
      <c r="HWO29" s="79"/>
      <c r="HWP29" s="79"/>
      <c r="HWQ29" s="79"/>
      <c r="HWR29" s="79"/>
      <c r="HWS29" s="566"/>
      <c r="HWT29" s="79"/>
      <c r="HWU29" s="79"/>
      <c r="HWV29" s="79"/>
      <c r="HWW29" s="79"/>
      <c r="HWX29" s="567"/>
      <c r="HWY29" s="79"/>
      <c r="HWZ29" s="79"/>
      <c r="HXA29" s="566"/>
      <c r="HXB29" s="79"/>
      <c r="HXC29" s="79"/>
      <c r="HXD29" s="79"/>
      <c r="HXE29" s="79"/>
      <c r="HXF29" s="79"/>
      <c r="HXG29" s="79"/>
      <c r="HXH29" s="566"/>
      <c r="HXI29" s="79"/>
      <c r="HXJ29" s="79"/>
      <c r="HXK29" s="79"/>
      <c r="HXL29" s="79"/>
      <c r="HXM29" s="567"/>
      <c r="HXN29" s="79"/>
      <c r="HXO29" s="79"/>
      <c r="HXP29" s="566"/>
      <c r="HXQ29" s="79"/>
      <c r="HXR29" s="79"/>
      <c r="HXS29" s="79"/>
      <c r="HXT29" s="79"/>
      <c r="HXU29" s="79"/>
      <c r="HXV29" s="79"/>
      <c r="HXW29" s="566"/>
      <c r="HXX29" s="79"/>
      <c r="HXY29" s="79"/>
      <c r="HXZ29" s="79"/>
      <c r="HYA29" s="79"/>
      <c r="HYB29" s="567"/>
      <c r="HYC29" s="79"/>
      <c r="HYD29" s="79"/>
      <c r="HYE29" s="566"/>
      <c r="HYF29" s="79"/>
      <c r="HYG29" s="79"/>
      <c r="HYH29" s="79"/>
      <c r="HYI29" s="79"/>
      <c r="HYJ29" s="79"/>
      <c r="HYK29" s="79"/>
      <c r="HYL29" s="566"/>
      <c r="HYM29" s="79"/>
      <c r="HYN29" s="79"/>
      <c r="HYO29" s="79"/>
      <c r="HYP29" s="79"/>
      <c r="HYQ29" s="567"/>
      <c r="HYR29" s="79"/>
      <c r="HYS29" s="79"/>
      <c r="HYT29" s="566"/>
      <c r="HYU29" s="79"/>
      <c r="HYV29" s="79"/>
      <c r="HYW29" s="79"/>
      <c r="HYX29" s="79"/>
      <c r="HYY29" s="79"/>
      <c r="HYZ29" s="79"/>
      <c r="HZA29" s="566"/>
      <c r="HZB29" s="79"/>
      <c r="HZC29" s="79"/>
      <c r="HZD29" s="79"/>
      <c r="HZE29" s="79"/>
      <c r="HZF29" s="567"/>
      <c r="HZG29" s="79"/>
      <c r="HZH29" s="79"/>
      <c r="HZI29" s="566"/>
      <c r="HZJ29" s="79"/>
      <c r="HZK29" s="79"/>
      <c r="HZL29" s="79"/>
      <c r="HZM29" s="79"/>
      <c r="HZN29" s="79"/>
      <c r="HZO29" s="79"/>
      <c r="HZP29" s="566"/>
      <c r="HZQ29" s="79"/>
      <c r="HZR29" s="79"/>
      <c r="HZS29" s="79"/>
      <c r="HZT29" s="79"/>
      <c r="HZU29" s="567"/>
      <c r="HZV29" s="79"/>
      <c r="HZW29" s="79"/>
      <c r="HZX29" s="566"/>
      <c r="HZY29" s="79"/>
      <c r="HZZ29" s="79"/>
      <c r="IAA29" s="79"/>
      <c r="IAB29" s="79"/>
      <c r="IAC29" s="79"/>
      <c r="IAD29" s="79"/>
      <c r="IAE29" s="566"/>
      <c r="IAF29" s="79"/>
      <c r="IAG29" s="79"/>
      <c r="IAH29" s="79"/>
      <c r="IAI29" s="79"/>
      <c r="IAJ29" s="567"/>
      <c r="IAK29" s="79"/>
      <c r="IAL29" s="79"/>
      <c r="IAM29" s="566"/>
      <c r="IAN29" s="79"/>
      <c r="IAO29" s="79"/>
      <c r="IAP29" s="79"/>
      <c r="IAQ29" s="79"/>
      <c r="IAR29" s="79"/>
      <c r="IAS29" s="79"/>
      <c r="IAT29" s="566"/>
      <c r="IAU29" s="79"/>
      <c r="IAV29" s="79"/>
      <c r="IAW29" s="79"/>
      <c r="IAX29" s="79"/>
      <c r="IAY29" s="567"/>
      <c r="IAZ29" s="79"/>
      <c r="IBA29" s="79"/>
      <c r="IBB29" s="566"/>
      <c r="IBC29" s="79"/>
      <c r="IBD29" s="79"/>
      <c r="IBE29" s="79"/>
      <c r="IBF29" s="79"/>
      <c r="IBG29" s="79"/>
      <c r="IBH29" s="79"/>
      <c r="IBI29" s="566"/>
      <c r="IBJ29" s="79"/>
      <c r="IBK29" s="79"/>
      <c r="IBL29" s="79"/>
      <c r="IBM29" s="79"/>
      <c r="IBN29" s="567"/>
      <c r="IBO29" s="79"/>
      <c r="IBP29" s="79"/>
      <c r="IBQ29" s="566"/>
      <c r="IBR29" s="79"/>
      <c r="IBS29" s="79"/>
      <c r="IBT29" s="79"/>
      <c r="IBU29" s="79"/>
      <c r="IBV29" s="79"/>
      <c r="IBW29" s="79"/>
      <c r="IBX29" s="566"/>
      <c r="IBY29" s="79"/>
      <c r="IBZ29" s="79"/>
      <c r="ICA29" s="79"/>
      <c r="ICB29" s="79"/>
      <c r="ICC29" s="567"/>
      <c r="ICD29" s="79"/>
      <c r="ICE29" s="79"/>
      <c r="ICF29" s="566"/>
      <c r="ICG29" s="79"/>
      <c r="ICH29" s="79"/>
      <c r="ICI29" s="79"/>
      <c r="ICJ29" s="79"/>
      <c r="ICK29" s="79"/>
      <c r="ICL29" s="79"/>
      <c r="ICM29" s="566"/>
      <c r="ICN29" s="79"/>
      <c r="ICO29" s="79"/>
      <c r="ICP29" s="79"/>
      <c r="ICQ29" s="79"/>
      <c r="ICR29" s="567"/>
      <c r="ICS29" s="79"/>
      <c r="ICT29" s="79"/>
      <c r="ICU29" s="566"/>
      <c r="ICV29" s="79"/>
      <c r="ICW29" s="79"/>
      <c r="ICX29" s="79"/>
      <c r="ICY29" s="79"/>
      <c r="ICZ29" s="79"/>
      <c r="IDA29" s="79"/>
      <c r="IDB29" s="566"/>
      <c r="IDC29" s="79"/>
      <c r="IDD29" s="79"/>
      <c r="IDE29" s="79"/>
      <c r="IDF29" s="79"/>
      <c r="IDG29" s="567"/>
      <c r="IDH29" s="79"/>
      <c r="IDI29" s="79"/>
      <c r="IDJ29" s="566"/>
      <c r="IDK29" s="79"/>
      <c r="IDL29" s="79"/>
      <c r="IDM29" s="79"/>
      <c r="IDN29" s="79"/>
      <c r="IDO29" s="79"/>
      <c r="IDP29" s="79"/>
      <c r="IDQ29" s="566"/>
      <c r="IDR29" s="79"/>
      <c r="IDS29" s="79"/>
      <c r="IDT29" s="79"/>
      <c r="IDU29" s="79"/>
      <c r="IDV29" s="567"/>
      <c r="IDW29" s="79"/>
      <c r="IDX29" s="79"/>
      <c r="IDY29" s="566"/>
      <c r="IDZ29" s="79"/>
      <c r="IEA29" s="79"/>
      <c r="IEB29" s="79"/>
      <c r="IEC29" s="79"/>
      <c r="IED29" s="79"/>
      <c r="IEE29" s="79"/>
      <c r="IEF29" s="566"/>
      <c r="IEG29" s="79"/>
      <c r="IEH29" s="79"/>
      <c r="IEI29" s="79"/>
      <c r="IEJ29" s="79"/>
      <c r="IEK29" s="567"/>
      <c r="IEL29" s="79"/>
      <c r="IEM29" s="79"/>
      <c r="IEN29" s="566"/>
      <c r="IEO29" s="79"/>
      <c r="IEP29" s="79"/>
      <c r="IEQ29" s="79"/>
      <c r="IER29" s="79"/>
      <c r="IES29" s="79"/>
      <c r="IET29" s="79"/>
      <c r="IEU29" s="566"/>
      <c r="IEV29" s="79"/>
      <c r="IEW29" s="79"/>
      <c r="IEX29" s="79"/>
      <c r="IEY29" s="79"/>
      <c r="IEZ29" s="567"/>
      <c r="IFA29" s="79"/>
      <c r="IFB29" s="79"/>
      <c r="IFC29" s="566"/>
      <c r="IFD29" s="79"/>
      <c r="IFE29" s="79"/>
      <c r="IFF29" s="79"/>
      <c r="IFG29" s="79"/>
      <c r="IFH29" s="79"/>
      <c r="IFI29" s="79"/>
      <c r="IFJ29" s="566"/>
      <c r="IFK29" s="79"/>
      <c r="IFL29" s="79"/>
      <c r="IFM29" s="79"/>
      <c r="IFN29" s="79"/>
      <c r="IFO29" s="567"/>
      <c r="IFP29" s="79"/>
      <c r="IFQ29" s="79"/>
      <c r="IFR29" s="566"/>
      <c r="IFS29" s="79"/>
      <c r="IFT29" s="79"/>
      <c r="IFU29" s="79"/>
      <c r="IFV29" s="79"/>
      <c r="IFW29" s="79"/>
      <c r="IFX29" s="79"/>
      <c r="IFY29" s="566"/>
      <c r="IFZ29" s="79"/>
      <c r="IGA29" s="79"/>
      <c r="IGB29" s="79"/>
      <c r="IGC29" s="79"/>
      <c r="IGD29" s="567"/>
      <c r="IGE29" s="79"/>
      <c r="IGF29" s="79"/>
      <c r="IGG29" s="566"/>
      <c r="IGH29" s="79"/>
      <c r="IGI29" s="79"/>
      <c r="IGJ29" s="79"/>
      <c r="IGK29" s="79"/>
      <c r="IGL29" s="79"/>
      <c r="IGM29" s="79"/>
      <c r="IGN29" s="566"/>
      <c r="IGO29" s="79"/>
      <c r="IGP29" s="79"/>
      <c r="IGQ29" s="79"/>
      <c r="IGR29" s="79"/>
      <c r="IGS29" s="567"/>
      <c r="IGT29" s="79"/>
      <c r="IGU29" s="79"/>
      <c r="IGV29" s="566"/>
      <c r="IGW29" s="79"/>
      <c r="IGX29" s="79"/>
      <c r="IGY29" s="79"/>
      <c r="IGZ29" s="79"/>
      <c r="IHA29" s="79"/>
      <c r="IHB29" s="79"/>
      <c r="IHC29" s="566"/>
      <c r="IHD29" s="79"/>
      <c r="IHE29" s="79"/>
      <c r="IHF29" s="79"/>
      <c r="IHG29" s="79"/>
      <c r="IHH29" s="567"/>
      <c r="IHI29" s="79"/>
      <c r="IHJ29" s="79"/>
      <c r="IHK29" s="566"/>
      <c r="IHL29" s="79"/>
      <c r="IHM29" s="79"/>
      <c r="IHN29" s="79"/>
      <c r="IHO29" s="79"/>
      <c r="IHP29" s="79"/>
      <c r="IHQ29" s="79"/>
      <c r="IHR29" s="566"/>
      <c r="IHS29" s="79"/>
      <c r="IHT29" s="79"/>
      <c r="IHU29" s="79"/>
      <c r="IHV29" s="79"/>
      <c r="IHW29" s="567"/>
      <c r="IHX29" s="79"/>
      <c r="IHY29" s="79"/>
      <c r="IHZ29" s="566"/>
      <c r="IIA29" s="79"/>
      <c r="IIB29" s="79"/>
      <c r="IIC29" s="79"/>
      <c r="IID29" s="79"/>
      <c r="IIE29" s="79"/>
      <c r="IIF29" s="79"/>
      <c r="IIG29" s="566"/>
      <c r="IIH29" s="79"/>
      <c r="III29" s="79"/>
      <c r="IIJ29" s="79"/>
      <c r="IIK29" s="79"/>
      <c r="IIL29" s="567"/>
      <c r="IIM29" s="79"/>
      <c r="IIN29" s="79"/>
      <c r="IIO29" s="566"/>
      <c r="IIP29" s="79"/>
      <c r="IIQ29" s="79"/>
      <c r="IIR29" s="79"/>
      <c r="IIS29" s="79"/>
      <c r="IIT29" s="79"/>
      <c r="IIU29" s="79"/>
      <c r="IIV29" s="566"/>
      <c r="IIW29" s="79"/>
      <c r="IIX29" s="79"/>
      <c r="IIY29" s="79"/>
      <c r="IIZ29" s="79"/>
      <c r="IJA29" s="567"/>
      <c r="IJB29" s="79"/>
      <c r="IJC29" s="79"/>
      <c r="IJD29" s="566"/>
      <c r="IJE29" s="79"/>
      <c r="IJF29" s="79"/>
      <c r="IJG29" s="79"/>
      <c r="IJH29" s="79"/>
      <c r="IJI29" s="79"/>
      <c r="IJJ29" s="79"/>
      <c r="IJK29" s="566"/>
      <c r="IJL29" s="79"/>
      <c r="IJM29" s="79"/>
      <c r="IJN29" s="79"/>
      <c r="IJO29" s="79"/>
      <c r="IJP29" s="567"/>
      <c r="IJQ29" s="79"/>
      <c r="IJR29" s="79"/>
      <c r="IJS29" s="566"/>
      <c r="IJT29" s="79"/>
      <c r="IJU29" s="79"/>
      <c r="IJV29" s="79"/>
      <c r="IJW29" s="79"/>
      <c r="IJX29" s="79"/>
      <c r="IJY29" s="79"/>
      <c r="IJZ29" s="566"/>
      <c r="IKA29" s="79"/>
      <c r="IKB29" s="79"/>
      <c r="IKC29" s="79"/>
      <c r="IKD29" s="79"/>
      <c r="IKE29" s="567"/>
      <c r="IKF29" s="79"/>
      <c r="IKG29" s="79"/>
      <c r="IKH29" s="566"/>
      <c r="IKI29" s="79"/>
      <c r="IKJ29" s="79"/>
      <c r="IKK29" s="79"/>
      <c r="IKL29" s="79"/>
      <c r="IKM29" s="79"/>
      <c r="IKN29" s="79"/>
      <c r="IKO29" s="566"/>
      <c r="IKP29" s="79"/>
      <c r="IKQ29" s="79"/>
      <c r="IKR29" s="79"/>
      <c r="IKS29" s="79"/>
      <c r="IKT29" s="567"/>
      <c r="IKU29" s="79"/>
      <c r="IKV29" s="79"/>
      <c r="IKW29" s="566"/>
      <c r="IKX29" s="79"/>
      <c r="IKY29" s="79"/>
      <c r="IKZ29" s="79"/>
      <c r="ILA29" s="79"/>
      <c r="ILB29" s="79"/>
      <c r="ILC29" s="79"/>
      <c r="ILD29" s="566"/>
      <c r="ILE29" s="79"/>
      <c r="ILF29" s="79"/>
      <c r="ILG29" s="79"/>
      <c r="ILH29" s="79"/>
      <c r="ILI29" s="567"/>
      <c r="ILJ29" s="79"/>
      <c r="ILK29" s="79"/>
      <c r="ILL29" s="566"/>
      <c r="ILM29" s="79"/>
      <c r="ILN29" s="79"/>
      <c r="ILO29" s="79"/>
      <c r="ILP29" s="79"/>
      <c r="ILQ29" s="79"/>
      <c r="ILR29" s="79"/>
      <c r="ILS29" s="566"/>
      <c r="ILT29" s="79"/>
      <c r="ILU29" s="79"/>
      <c r="ILV29" s="79"/>
      <c r="ILW29" s="79"/>
      <c r="ILX29" s="567"/>
      <c r="ILY29" s="79"/>
      <c r="ILZ29" s="79"/>
      <c r="IMA29" s="566"/>
      <c r="IMB29" s="79"/>
      <c r="IMC29" s="79"/>
      <c r="IMD29" s="79"/>
      <c r="IME29" s="79"/>
      <c r="IMF29" s="79"/>
      <c r="IMG29" s="79"/>
      <c r="IMH29" s="566"/>
      <c r="IMI29" s="79"/>
      <c r="IMJ29" s="79"/>
      <c r="IMK29" s="79"/>
      <c r="IML29" s="79"/>
      <c r="IMM29" s="567"/>
      <c r="IMN29" s="79"/>
      <c r="IMO29" s="79"/>
      <c r="IMP29" s="566"/>
      <c r="IMQ29" s="79"/>
      <c r="IMR29" s="79"/>
      <c r="IMS29" s="79"/>
      <c r="IMT29" s="79"/>
      <c r="IMU29" s="79"/>
      <c r="IMV29" s="79"/>
      <c r="IMW29" s="566"/>
      <c r="IMX29" s="79"/>
      <c r="IMY29" s="79"/>
      <c r="IMZ29" s="79"/>
      <c r="INA29" s="79"/>
      <c r="INB29" s="567"/>
      <c r="INC29" s="79"/>
      <c r="IND29" s="79"/>
      <c r="INE29" s="566"/>
      <c r="INF29" s="79"/>
      <c r="ING29" s="79"/>
      <c r="INH29" s="79"/>
      <c r="INI29" s="79"/>
      <c r="INJ29" s="79"/>
      <c r="INK29" s="79"/>
      <c r="INL29" s="566"/>
      <c r="INM29" s="79"/>
      <c r="INN29" s="79"/>
      <c r="INO29" s="79"/>
      <c r="INP29" s="79"/>
      <c r="INQ29" s="567"/>
      <c r="INR29" s="79"/>
      <c r="INS29" s="79"/>
      <c r="INT29" s="566"/>
      <c r="INU29" s="79"/>
      <c r="INV29" s="79"/>
      <c r="INW29" s="79"/>
      <c r="INX29" s="79"/>
      <c r="INY29" s="79"/>
      <c r="INZ29" s="79"/>
      <c r="IOA29" s="566"/>
      <c r="IOB29" s="79"/>
      <c r="IOC29" s="79"/>
      <c r="IOD29" s="79"/>
      <c r="IOE29" s="79"/>
      <c r="IOF29" s="567"/>
      <c r="IOG29" s="79"/>
      <c r="IOH29" s="79"/>
      <c r="IOI29" s="566"/>
      <c r="IOJ29" s="79"/>
      <c r="IOK29" s="79"/>
      <c r="IOL29" s="79"/>
      <c r="IOM29" s="79"/>
      <c r="ION29" s="79"/>
      <c r="IOO29" s="79"/>
      <c r="IOP29" s="566"/>
      <c r="IOQ29" s="79"/>
      <c r="IOR29" s="79"/>
      <c r="IOS29" s="79"/>
      <c r="IOT29" s="79"/>
      <c r="IOU29" s="567"/>
      <c r="IOV29" s="79"/>
      <c r="IOW29" s="79"/>
      <c r="IOX29" s="566"/>
      <c r="IOY29" s="79"/>
      <c r="IOZ29" s="79"/>
      <c r="IPA29" s="79"/>
      <c r="IPB29" s="79"/>
      <c r="IPC29" s="79"/>
      <c r="IPD29" s="79"/>
      <c r="IPE29" s="566"/>
      <c r="IPF29" s="79"/>
      <c r="IPG29" s="79"/>
      <c r="IPH29" s="79"/>
      <c r="IPI29" s="79"/>
      <c r="IPJ29" s="567"/>
      <c r="IPK29" s="79"/>
      <c r="IPL29" s="79"/>
      <c r="IPM29" s="566"/>
      <c r="IPN29" s="79"/>
      <c r="IPO29" s="79"/>
      <c r="IPP29" s="79"/>
      <c r="IPQ29" s="79"/>
      <c r="IPR29" s="79"/>
      <c r="IPS29" s="79"/>
      <c r="IPT29" s="566"/>
      <c r="IPU29" s="79"/>
      <c r="IPV29" s="79"/>
      <c r="IPW29" s="79"/>
      <c r="IPX29" s="79"/>
      <c r="IPY29" s="567"/>
      <c r="IPZ29" s="79"/>
      <c r="IQA29" s="79"/>
      <c r="IQB29" s="566"/>
      <c r="IQC29" s="79"/>
      <c r="IQD29" s="79"/>
      <c r="IQE29" s="79"/>
      <c r="IQF29" s="79"/>
      <c r="IQG29" s="79"/>
      <c r="IQH29" s="79"/>
      <c r="IQI29" s="566"/>
      <c r="IQJ29" s="79"/>
      <c r="IQK29" s="79"/>
      <c r="IQL29" s="79"/>
      <c r="IQM29" s="79"/>
      <c r="IQN29" s="567"/>
      <c r="IQO29" s="79"/>
      <c r="IQP29" s="79"/>
      <c r="IQQ29" s="566"/>
      <c r="IQR29" s="79"/>
      <c r="IQS29" s="79"/>
      <c r="IQT29" s="79"/>
      <c r="IQU29" s="79"/>
      <c r="IQV29" s="79"/>
      <c r="IQW29" s="79"/>
      <c r="IQX29" s="566"/>
      <c r="IQY29" s="79"/>
      <c r="IQZ29" s="79"/>
      <c r="IRA29" s="79"/>
      <c r="IRB29" s="79"/>
      <c r="IRC29" s="567"/>
      <c r="IRD29" s="79"/>
      <c r="IRE29" s="79"/>
      <c r="IRF29" s="566"/>
      <c r="IRG29" s="79"/>
      <c r="IRH29" s="79"/>
      <c r="IRI29" s="79"/>
      <c r="IRJ29" s="79"/>
      <c r="IRK29" s="79"/>
      <c r="IRL29" s="79"/>
      <c r="IRM29" s="566"/>
      <c r="IRN29" s="79"/>
      <c r="IRO29" s="79"/>
      <c r="IRP29" s="79"/>
      <c r="IRQ29" s="79"/>
      <c r="IRR29" s="567"/>
      <c r="IRS29" s="79"/>
      <c r="IRT29" s="79"/>
      <c r="IRU29" s="566"/>
      <c r="IRV29" s="79"/>
      <c r="IRW29" s="79"/>
      <c r="IRX29" s="79"/>
      <c r="IRY29" s="79"/>
      <c r="IRZ29" s="79"/>
      <c r="ISA29" s="79"/>
      <c r="ISB29" s="566"/>
      <c r="ISC29" s="79"/>
      <c r="ISD29" s="79"/>
      <c r="ISE29" s="79"/>
      <c r="ISF29" s="79"/>
      <c r="ISG29" s="567"/>
      <c r="ISH29" s="79"/>
      <c r="ISI29" s="79"/>
      <c r="ISJ29" s="566"/>
      <c r="ISK29" s="79"/>
      <c r="ISL29" s="79"/>
      <c r="ISM29" s="79"/>
      <c r="ISN29" s="79"/>
      <c r="ISO29" s="79"/>
      <c r="ISP29" s="79"/>
      <c r="ISQ29" s="566"/>
      <c r="ISR29" s="79"/>
      <c r="ISS29" s="79"/>
      <c r="IST29" s="79"/>
      <c r="ISU29" s="79"/>
      <c r="ISV29" s="567"/>
      <c r="ISW29" s="79"/>
      <c r="ISX29" s="79"/>
      <c r="ISY29" s="566"/>
      <c r="ISZ29" s="79"/>
      <c r="ITA29" s="79"/>
      <c r="ITB29" s="79"/>
      <c r="ITC29" s="79"/>
      <c r="ITD29" s="79"/>
      <c r="ITE29" s="79"/>
      <c r="ITF29" s="566"/>
      <c r="ITG29" s="79"/>
      <c r="ITH29" s="79"/>
      <c r="ITI29" s="79"/>
      <c r="ITJ29" s="79"/>
      <c r="ITK29" s="567"/>
      <c r="ITL29" s="79"/>
      <c r="ITM29" s="79"/>
      <c r="ITN29" s="566"/>
      <c r="ITO29" s="79"/>
      <c r="ITP29" s="79"/>
      <c r="ITQ29" s="79"/>
      <c r="ITR29" s="79"/>
      <c r="ITS29" s="79"/>
      <c r="ITT29" s="79"/>
      <c r="ITU29" s="566"/>
      <c r="ITV29" s="79"/>
      <c r="ITW29" s="79"/>
      <c r="ITX29" s="79"/>
      <c r="ITY29" s="79"/>
      <c r="ITZ29" s="567"/>
      <c r="IUA29" s="79"/>
      <c r="IUB29" s="79"/>
      <c r="IUC29" s="566"/>
      <c r="IUD29" s="79"/>
      <c r="IUE29" s="79"/>
      <c r="IUF29" s="79"/>
      <c r="IUG29" s="79"/>
      <c r="IUH29" s="79"/>
      <c r="IUI29" s="79"/>
      <c r="IUJ29" s="566"/>
      <c r="IUK29" s="79"/>
      <c r="IUL29" s="79"/>
      <c r="IUM29" s="79"/>
      <c r="IUN29" s="79"/>
      <c r="IUO29" s="567"/>
      <c r="IUP29" s="79"/>
      <c r="IUQ29" s="79"/>
      <c r="IUR29" s="566"/>
      <c r="IUS29" s="79"/>
      <c r="IUT29" s="79"/>
      <c r="IUU29" s="79"/>
      <c r="IUV29" s="79"/>
      <c r="IUW29" s="79"/>
      <c r="IUX29" s="79"/>
      <c r="IUY29" s="566"/>
      <c r="IUZ29" s="79"/>
      <c r="IVA29" s="79"/>
      <c r="IVB29" s="79"/>
      <c r="IVC29" s="79"/>
      <c r="IVD29" s="567"/>
      <c r="IVE29" s="79"/>
      <c r="IVF29" s="79"/>
      <c r="IVG29" s="566"/>
      <c r="IVH29" s="79"/>
      <c r="IVI29" s="79"/>
      <c r="IVJ29" s="79"/>
      <c r="IVK29" s="79"/>
      <c r="IVL29" s="79"/>
      <c r="IVM29" s="79"/>
      <c r="IVN29" s="566"/>
      <c r="IVO29" s="79"/>
      <c r="IVP29" s="79"/>
      <c r="IVQ29" s="79"/>
      <c r="IVR29" s="79"/>
      <c r="IVS29" s="567"/>
      <c r="IVT29" s="79"/>
      <c r="IVU29" s="79"/>
      <c r="IVV29" s="566"/>
      <c r="IVW29" s="79"/>
      <c r="IVX29" s="79"/>
      <c r="IVY29" s="79"/>
      <c r="IVZ29" s="79"/>
      <c r="IWA29" s="79"/>
      <c r="IWB29" s="79"/>
      <c r="IWC29" s="566"/>
      <c r="IWD29" s="79"/>
      <c r="IWE29" s="79"/>
      <c r="IWF29" s="79"/>
      <c r="IWG29" s="79"/>
      <c r="IWH29" s="567"/>
      <c r="IWI29" s="79"/>
      <c r="IWJ29" s="79"/>
      <c r="IWK29" s="566"/>
      <c r="IWL29" s="79"/>
      <c r="IWM29" s="79"/>
      <c r="IWN29" s="79"/>
      <c r="IWO29" s="79"/>
      <c r="IWP29" s="79"/>
      <c r="IWQ29" s="79"/>
      <c r="IWR29" s="566"/>
      <c r="IWS29" s="79"/>
      <c r="IWT29" s="79"/>
      <c r="IWU29" s="79"/>
      <c r="IWV29" s="79"/>
      <c r="IWW29" s="567"/>
      <c r="IWX29" s="79"/>
      <c r="IWY29" s="79"/>
      <c r="IWZ29" s="566"/>
      <c r="IXA29" s="79"/>
      <c r="IXB29" s="79"/>
      <c r="IXC29" s="79"/>
      <c r="IXD29" s="79"/>
      <c r="IXE29" s="79"/>
      <c r="IXF29" s="79"/>
      <c r="IXG29" s="566"/>
      <c r="IXH29" s="79"/>
      <c r="IXI29" s="79"/>
      <c r="IXJ29" s="79"/>
      <c r="IXK29" s="79"/>
      <c r="IXL29" s="567"/>
      <c r="IXM29" s="79"/>
      <c r="IXN29" s="79"/>
      <c r="IXO29" s="566"/>
      <c r="IXP29" s="79"/>
      <c r="IXQ29" s="79"/>
      <c r="IXR29" s="79"/>
      <c r="IXS29" s="79"/>
      <c r="IXT29" s="79"/>
      <c r="IXU29" s="79"/>
      <c r="IXV29" s="566"/>
      <c r="IXW29" s="79"/>
      <c r="IXX29" s="79"/>
      <c r="IXY29" s="79"/>
      <c r="IXZ29" s="79"/>
      <c r="IYA29" s="567"/>
      <c r="IYB29" s="79"/>
      <c r="IYC29" s="79"/>
      <c r="IYD29" s="566"/>
      <c r="IYE29" s="79"/>
      <c r="IYF29" s="79"/>
      <c r="IYG29" s="79"/>
      <c r="IYH29" s="79"/>
      <c r="IYI29" s="79"/>
      <c r="IYJ29" s="79"/>
      <c r="IYK29" s="566"/>
      <c r="IYL29" s="79"/>
      <c r="IYM29" s="79"/>
      <c r="IYN29" s="79"/>
      <c r="IYO29" s="79"/>
      <c r="IYP29" s="567"/>
      <c r="IYQ29" s="79"/>
      <c r="IYR29" s="79"/>
      <c r="IYS29" s="566"/>
      <c r="IYT29" s="79"/>
      <c r="IYU29" s="79"/>
      <c r="IYV29" s="79"/>
      <c r="IYW29" s="79"/>
      <c r="IYX29" s="79"/>
      <c r="IYY29" s="79"/>
      <c r="IYZ29" s="566"/>
      <c r="IZA29" s="79"/>
      <c r="IZB29" s="79"/>
      <c r="IZC29" s="79"/>
      <c r="IZD29" s="79"/>
      <c r="IZE29" s="567"/>
      <c r="IZF29" s="79"/>
      <c r="IZG29" s="79"/>
      <c r="IZH29" s="566"/>
      <c r="IZI29" s="79"/>
      <c r="IZJ29" s="79"/>
      <c r="IZK29" s="79"/>
      <c r="IZL29" s="79"/>
      <c r="IZM29" s="79"/>
      <c r="IZN29" s="79"/>
      <c r="IZO29" s="566"/>
      <c r="IZP29" s="79"/>
      <c r="IZQ29" s="79"/>
      <c r="IZR29" s="79"/>
      <c r="IZS29" s="79"/>
      <c r="IZT29" s="567"/>
      <c r="IZU29" s="79"/>
      <c r="IZV29" s="79"/>
      <c r="IZW29" s="566"/>
      <c r="IZX29" s="79"/>
      <c r="IZY29" s="79"/>
      <c r="IZZ29" s="79"/>
      <c r="JAA29" s="79"/>
      <c r="JAB29" s="79"/>
      <c r="JAC29" s="79"/>
      <c r="JAD29" s="566"/>
      <c r="JAE29" s="79"/>
      <c r="JAF29" s="79"/>
      <c r="JAG29" s="79"/>
      <c r="JAH29" s="79"/>
      <c r="JAI29" s="567"/>
      <c r="JAJ29" s="79"/>
      <c r="JAK29" s="79"/>
      <c r="JAL29" s="566"/>
      <c r="JAM29" s="79"/>
      <c r="JAN29" s="79"/>
      <c r="JAO29" s="79"/>
      <c r="JAP29" s="79"/>
      <c r="JAQ29" s="79"/>
      <c r="JAR29" s="79"/>
      <c r="JAS29" s="566"/>
      <c r="JAT29" s="79"/>
      <c r="JAU29" s="79"/>
      <c r="JAV29" s="79"/>
      <c r="JAW29" s="79"/>
      <c r="JAX29" s="567"/>
      <c r="JAY29" s="79"/>
      <c r="JAZ29" s="79"/>
      <c r="JBA29" s="566"/>
      <c r="JBB29" s="79"/>
      <c r="JBC29" s="79"/>
      <c r="JBD29" s="79"/>
      <c r="JBE29" s="79"/>
      <c r="JBF29" s="79"/>
      <c r="JBG29" s="79"/>
      <c r="JBH29" s="566"/>
      <c r="JBI29" s="79"/>
      <c r="JBJ29" s="79"/>
      <c r="JBK29" s="79"/>
      <c r="JBL29" s="79"/>
      <c r="JBM29" s="567"/>
      <c r="JBN29" s="79"/>
      <c r="JBO29" s="79"/>
      <c r="JBP29" s="566"/>
      <c r="JBQ29" s="79"/>
      <c r="JBR29" s="79"/>
      <c r="JBS29" s="79"/>
      <c r="JBT29" s="79"/>
      <c r="JBU29" s="79"/>
      <c r="JBV29" s="79"/>
      <c r="JBW29" s="566"/>
      <c r="JBX29" s="79"/>
      <c r="JBY29" s="79"/>
      <c r="JBZ29" s="79"/>
      <c r="JCA29" s="79"/>
      <c r="JCB29" s="567"/>
      <c r="JCC29" s="79"/>
      <c r="JCD29" s="79"/>
      <c r="JCE29" s="566"/>
      <c r="JCF29" s="79"/>
      <c r="JCG29" s="79"/>
      <c r="JCH29" s="79"/>
      <c r="JCI29" s="79"/>
      <c r="JCJ29" s="79"/>
      <c r="JCK29" s="79"/>
      <c r="JCL29" s="566"/>
      <c r="JCM29" s="79"/>
      <c r="JCN29" s="79"/>
      <c r="JCO29" s="79"/>
      <c r="JCP29" s="79"/>
      <c r="JCQ29" s="567"/>
      <c r="JCR29" s="79"/>
      <c r="JCS29" s="79"/>
      <c r="JCT29" s="566"/>
      <c r="JCU29" s="79"/>
      <c r="JCV29" s="79"/>
      <c r="JCW29" s="79"/>
      <c r="JCX29" s="79"/>
      <c r="JCY29" s="79"/>
      <c r="JCZ29" s="79"/>
      <c r="JDA29" s="566"/>
      <c r="JDB29" s="79"/>
      <c r="JDC29" s="79"/>
      <c r="JDD29" s="79"/>
      <c r="JDE29" s="79"/>
      <c r="JDF29" s="567"/>
      <c r="JDG29" s="79"/>
      <c r="JDH29" s="79"/>
      <c r="JDI29" s="566"/>
      <c r="JDJ29" s="79"/>
      <c r="JDK29" s="79"/>
      <c r="JDL29" s="79"/>
      <c r="JDM29" s="79"/>
      <c r="JDN29" s="79"/>
      <c r="JDO29" s="79"/>
      <c r="JDP29" s="566"/>
      <c r="JDQ29" s="79"/>
      <c r="JDR29" s="79"/>
      <c r="JDS29" s="79"/>
      <c r="JDT29" s="79"/>
      <c r="JDU29" s="567"/>
      <c r="JDV29" s="79"/>
      <c r="JDW29" s="79"/>
      <c r="JDX29" s="566"/>
      <c r="JDY29" s="79"/>
      <c r="JDZ29" s="79"/>
      <c r="JEA29" s="79"/>
      <c r="JEB29" s="79"/>
      <c r="JEC29" s="79"/>
      <c r="JED29" s="79"/>
      <c r="JEE29" s="566"/>
      <c r="JEF29" s="79"/>
      <c r="JEG29" s="79"/>
      <c r="JEH29" s="79"/>
      <c r="JEI29" s="79"/>
      <c r="JEJ29" s="567"/>
      <c r="JEK29" s="79"/>
      <c r="JEL29" s="79"/>
      <c r="JEM29" s="566"/>
      <c r="JEN29" s="79"/>
      <c r="JEO29" s="79"/>
      <c r="JEP29" s="79"/>
      <c r="JEQ29" s="79"/>
      <c r="JER29" s="79"/>
      <c r="JES29" s="79"/>
      <c r="JET29" s="566"/>
      <c r="JEU29" s="79"/>
      <c r="JEV29" s="79"/>
      <c r="JEW29" s="79"/>
      <c r="JEX29" s="79"/>
      <c r="JEY29" s="567"/>
      <c r="JEZ29" s="79"/>
      <c r="JFA29" s="79"/>
      <c r="JFB29" s="566"/>
      <c r="JFC29" s="79"/>
      <c r="JFD29" s="79"/>
      <c r="JFE29" s="79"/>
      <c r="JFF29" s="79"/>
      <c r="JFG29" s="79"/>
      <c r="JFH29" s="79"/>
      <c r="JFI29" s="566"/>
      <c r="JFJ29" s="79"/>
      <c r="JFK29" s="79"/>
      <c r="JFL29" s="79"/>
      <c r="JFM29" s="79"/>
      <c r="JFN29" s="567"/>
      <c r="JFO29" s="79"/>
      <c r="JFP29" s="79"/>
      <c r="JFQ29" s="566"/>
      <c r="JFR29" s="79"/>
      <c r="JFS29" s="79"/>
      <c r="JFT29" s="79"/>
      <c r="JFU29" s="79"/>
      <c r="JFV29" s="79"/>
      <c r="JFW29" s="79"/>
      <c r="JFX29" s="566"/>
      <c r="JFY29" s="79"/>
      <c r="JFZ29" s="79"/>
      <c r="JGA29" s="79"/>
      <c r="JGB29" s="79"/>
      <c r="JGC29" s="567"/>
      <c r="JGD29" s="79"/>
      <c r="JGE29" s="79"/>
      <c r="JGF29" s="566"/>
      <c r="JGG29" s="79"/>
      <c r="JGH29" s="79"/>
      <c r="JGI29" s="79"/>
      <c r="JGJ29" s="79"/>
      <c r="JGK29" s="79"/>
      <c r="JGL29" s="79"/>
      <c r="JGM29" s="566"/>
      <c r="JGN29" s="79"/>
      <c r="JGO29" s="79"/>
      <c r="JGP29" s="79"/>
      <c r="JGQ29" s="79"/>
      <c r="JGR29" s="567"/>
      <c r="JGS29" s="79"/>
      <c r="JGT29" s="79"/>
      <c r="JGU29" s="566"/>
      <c r="JGV29" s="79"/>
      <c r="JGW29" s="79"/>
      <c r="JGX29" s="79"/>
      <c r="JGY29" s="79"/>
      <c r="JGZ29" s="79"/>
      <c r="JHA29" s="79"/>
      <c r="JHB29" s="566"/>
      <c r="JHC29" s="79"/>
      <c r="JHD29" s="79"/>
      <c r="JHE29" s="79"/>
      <c r="JHF29" s="79"/>
      <c r="JHG29" s="567"/>
      <c r="JHH29" s="79"/>
      <c r="JHI29" s="79"/>
      <c r="JHJ29" s="566"/>
      <c r="JHK29" s="79"/>
      <c r="JHL29" s="79"/>
      <c r="JHM29" s="79"/>
      <c r="JHN29" s="79"/>
      <c r="JHO29" s="79"/>
      <c r="JHP29" s="79"/>
      <c r="JHQ29" s="566"/>
      <c r="JHR29" s="79"/>
      <c r="JHS29" s="79"/>
      <c r="JHT29" s="79"/>
      <c r="JHU29" s="79"/>
      <c r="JHV29" s="567"/>
      <c r="JHW29" s="79"/>
      <c r="JHX29" s="79"/>
      <c r="JHY29" s="566"/>
      <c r="JHZ29" s="79"/>
      <c r="JIA29" s="79"/>
      <c r="JIB29" s="79"/>
      <c r="JIC29" s="79"/>
      <c r="JID29" s="79"/>
      <c r="JIE29" s="79"/>
      <c r="JIF29" s="566"/>
      <c r="JIG29" s="79"/>
      <c r="JIH29" s="79"/>
      <c r="JII29" s="79"/>
      <c r="JIJ29" s="79"/>
      <c r="JIK29" s="567"/>
      <c r="JIL29" s="79"/>
      <c r="JIM29" s="79"/>
      <c r="JIN29" s="566"/>
      <c r="JIO29" s="79"/>
      <c r="JIP29" s="79"/>
      <c r="JIQ29" s="79"/>
      <c r="JIR29" s="79"/>
      <c r="JIS29" s="79"/>
      <c r="JIT29" s="79"/>
      <c r="JIU29" s="566"/>
      <c r="JIV29" s="79"/>
      <c r="JIW29" s="79"/>
      <c r="JIX29" s="79"/>
      <c r="JIY29" s="79"/>
      <c r="JIZ29" s="567"/>
      <c r="JJA29" s="79"/>
      <c r="JJB29" s="79"/>
      <c r="JJC29" s="566"/>
      <c r="JJD29" s="79"/>
      <c r="JJE29" s="79"/>
      <c r="JJF29" s="79"/>
      <c r="JJG29" s="79"/>
      <c r="JJH29" s="79"/>
      <c r="JJI29" s="79"/>
      <c r="JJJ29" s="566"/>
      <c r="JJK29" s="79"/>
      <c r="JJL29" s="79"/>
      <c r="JJM29" s="79"/>
      <c r="JJN29" s="79"/>
      <c r="JJO29" s="567"/>
      <c r="JJP29" s="79"/>
      <c r="JJQ29" s="79"/>
      <c r="JJR29" s="566"/>
      <c r="JJS29" s="79"/>
      <c r="JJT29" s="79"/>
      <c r="JJU29" s="79"/>
      <c r="JJV29" s="79"/>
      <c r="JJW29" s="79"/>
      <c r="JJX29" s="79"/>
      <c r="JJY29" s="566"/>
      <c r="JJZ29" s="79"/>
      <c r="JKA29" s="79"/>
      <c r="JKB29" s="79"/>
      <c r="JKC29" s="79"/>
      <c r="JKD29" s="567"/>
      <c r="JKE29" s="79"/>
      <c r="JKF29" s="79"/>
      <c r="JKG29" s="566"/>
      <c r="JKH29" s="79"/>
      <c r="JKI29" s="79"/>
      <c r="JKJ29" s="79"/>
      <c r="JKK29" s="79"/>
      <c r="JKL29" s="79"/>
      <c r="JKM29" s="79"/>
      <c r="JKN29" s="566"/>
      <c r="JKO29" s="79"/>
      <c r="JKP29" s="79"/>
      <c r="JKQ29" s="79"/>
      <c r="JKR29" s="79"/>
      <c r="JKS29" s="567"/>
      <c r="JKT29" s="79"/>
      <c r="JKU29" s="79"/>
      <c r="JKV29" s="566"/>
      <c r="JKW29" s="79"/>
      <c r="JKX29" s="79"/>
      <c r="JKY29" s="79"/>
      <c r="JKZ29" s="79"/>
      <c r="JLA29" s="79"/>
      <c r="JLB29" s="79"/>
      <c r="JLC29" s="566"/>
      <c r="JLD29" s="79"/>
      <c r="JLE29" s="79"/>
      <c r="JLF29" s="79"/>
      <c r="JLG29" s="79"/>
      <c r="JLH29" s="567"/>
      <c r="JLI29" s="79"/>
      <c r="JLJ29" s="79"/>
      <c r="JLK29" s="566"/>
      <c r="JLL29" s="79"/>
      <c r="JLM29" s="79"/>
      <c r="JLN29" s="79"/>
      <c r="JLO29" s="79"/>
      <c r="JLP29" s="79"/>
      <c r="JLQ29" s="79"/>
      <c r="JLR29" s="566"/>
      <c r="JLS29" s="79"/>
      <c r="JLT29" s="79"/>
      <c r="JLU29" s="79"/>
      <c r="JLV29" s="79"/>
      <c r="JLW29" s="567"/>
      <c r="JLX29" s="79"/>
      <c r="JLY29" s="79"/>
      <c r="JLZ29" s="566"/>
      <c r="JMA29" s="79"/>
      <c r="JMB29" s="79"/>
      <c r="JMC29" s="79"/>
      <c r="JMD29" s="79"/>
      <c r="JME29" s="79"/>
      <c r="JMF29" s="79"/>
      <c r="JMG29" s="566"/>
      <c r="JMH29" s="79"/>
      <c r="JMI29" s="79"/>
      <c r="JMJ29" s="79"/>
      <c r="JMK29" s="79"/>
      <c r="JML29" s="567"/>
      <c r="JMM29" s="79"/>
      <c r="JMN29" s="79"/>
      <c r="JMO29" s="566"/>
      <c r="JMP29" s="79"/>
      <c r="JMQ29" s="79"/>
      <c r="JMR29" s="79"/>
      <c r="JMS29" s="79"/>
      <c r="JMT29" s="79"/>
      <c r="JMU29" s="79"/>
      <c r="JMV29" s="566"/>
      <c r="JMW29" s="79"/>
      <c r="JMX29" s="79"/>
      <c r="JMY29" s="79"/>
      <c r="JMZ29" s="79"/>
      <c r="JNA29" s="567"/>
      <c r="JNB29" s="79"/>
      <c r="JNC29" s="79"/>
      <c r="JND29" s="566"/>
      <c r="JNE29" s="79"/>
      <c r="JNF29" s="79"/>
      <c r="JNG29" s="79"/>
      <c r="JNH29" s="79"/>
      <c r="JNI29" s="79"/>
      <c r="JNJ29" s="79"/>
      <c r="JNK29" s="566"/>
      <c r="JNL29" s="79"/>
      <c r="JNM29" s="79"/>
      <c r="JNN29" s="79"/>
      <c r="JNO29" s="79"/>
      <c r="JNP29" s="567"/>
      <c r="JNQ29" s="79"/>
      <c r="JNR29" s="79"/>
      <c r="JNS29" s="566"/>
      <c r="JNT29" s="79"/>
      <c r="JNU29" s="79"/>
      <c r="JNV29" s="79"/>
      <c r="JNW29" s="79"/>
      <c r="JNX29" s="79"/>
      <c r="JNY29" s="79"/>
      <c r="JNZ29" s="566"/>
      <c r="JOA29" s="79"/>
      <c r="JOB29" s="79"/>
      <c r="JOC29" s="79"/>
      <c r="JOD29" s="79"/>
      <c r="JOE29" s="567"/>
      <c r="JOF29" s="79"/>
      <c r="JOG29" s="79"/>
      <c r="JOH29" s="566"/>
      <c r="JOI29" s="79"/>
      <c r="JOJ29" s="79"/>
      <c r="JOK29" s="79"/>
      <c r="JOL29" s="79"/>
      <c r="JOM29" s="79"/>
      <c r="JON29" s="79"/>
      <c r="JOO29" s="566"/>
      <c r="JOP29" s="79"/>
      <c r="JOQ29" s="79"/>
      <c r="JOR29" s="79"/>
      <c r="JOS29" s="79"/>
      <c r="JOT29" s="567"/>
      <c r="JOU29" s="79"/>
      <c r="JOV29" s="79"/>
      <c r="JOW29" s="566"/>
      <c r="JOX29" s="79"/>
      <c r="JOY29" s="79"/>
      <c r="JOZ29" s="79"/>
      <c r="JPA29" s="79"/>
      <c r="JPB29" s="79"/>
      <c r="JPC29" s="79"/>
      <c r="JPD29" s="566"/>
      <c r="JPE29" s="79"/>
      <c r="JPF29" s="79"/>
      <c r="JPG29" s="79"/>
      <c r="JPH29" s="79"/>
      <c r="JPI29" s="567"/>
      <c r="JPJ29" s="79"/>
      <c r="JPK29" s="79"/>
      <c r="JPL29" s="566"/>
      <c r="JPM29" s="79"/>
      <c r="JPN29" s="79"/>
      <c r="JPO29" s="79"/>
      <c r="JPP29" s="79"/>
      <c r="JPQ29" s="79"/>
      <c r="JPR29" s="79"/>
      <c r="JPS29" s="566"/>
      <c r="JPT29" s="79"/>
      <c r="JPU29" s="79"/>
      <c r="JPV29" s="79"/>
      <c r="JPW29" s="79"/>
      <c r="JPX29" s="567"/>
      <c r="JPY29" s="79"/>
      <c r="JPZ29" s="79"/>
      <c r="JQA29" s="566"/>
      <c r="JQB29" s="79"/>
      <c r="JQC29" s="79"/>
      <c r="JQD29" s="79"/>
      <c r="JQE29" s="79"/>
      <c r="JQF29" s="79"/>
      <c r="JQG29" s="79"/>
      <c r="JQH29" s="566"/>
      <c r="JQI29" s="79"/>
      <c r="JQJ29" s="79"/>
      <c r="JQK29" s="79"/>
      <c r="JQL29" s="79"/>
      <c r="JQM29" s="567"/>
      <c r="JQN29" s="79"/>
      <c r="JQO29" s="79"/>
      <c r="JQP29" s="566"/>
      <c r="JQQ29" s="79"/>
      <c r="JQR29" s="79"/>
      <c r="JQS29" s="79"/>
      <c r="JQT29" s="79"/>
      <c r="JQU29" s="79"/>
      <c r="JQV29" s="79"/>
      <c r="JQW29" s="566"/>
      <c r="JQX29" s="79"/>
      <c r="JQY29" s="79"/>
      <c r="JQZ29" s="79"/>
      <c r="JRA29" s="79"/>
      <c r="JRB29" s="567"/>
      <c r="JRC29" s="79"/>
      <c r="JRD29" s="79"/>
      <c r="JRE29" s="566"/>
      <c r="JRF29" s="79"/>
      <c r="JRG29" s="79"/>
      <c r="JRH29" s="79"/>
      <c r="JRI29" s="79"/>
      <c r="JRJ29" s="79"/>
      <c r="JRK29" s="79"/>
      <c r="JRL29" s="566"/>
      <c r="JRM29" s="79"/>
      <c r="JRN29" s="79"/>
      <c r="JRO29" s="79"/>
      <c r="JRP29" s="79"/>
      <c r="JRQ29" s="567"/>
      <c r="JRR29" s="79"/>
      <c r="JRS29" s="79"/>
      <c r="JRT29" s="566"/>
      <c r="JRU29" s="79"/>
      <c r="JRV29" s="79"/>
      <c r="JRW29" s="79"/>
      <c r="JRX29" s="79"/>
      <c r="JRY29" s="79"/>
      <c r="JRZ29" s="79"/>
      <c r="JSA29" s="566"/>
      <c r="JSB29" s="79"/>
      <c r="JSC29" s="79"/>
      <c r="JSD29" s="79"/>
      <c r="JSE29" s="79"/>
      <c r="JSF29" s="567"/>
      <c r="JSG29" s="79"/>
      <c r="JSH29" s="79"/>
      <c r="JSI29" s="566"/>
      <c r="JSJ29" s="79"/>
      <c r="JSK29" s="79"/>
      <c r="JSL29" s="79"/>
      <c r="JSM29" s="79"/>
      <c r="JSN29" s="79"/>
      <c r="JSO29" s="79"/>
      <c r="JSP29" s="566"/>
      <c r="JSQ29" s="79"/>
      <c r="JSR29" s="79"/>
      <c r="JSS29" s="79"/>
      <c r="JST29" s="79"/>
      <c r="JSU29" s="567"/>
      <c r="JSV29" s="79"/>
      <c r="JSW29" s="79"/>
      <c r="JSX29" s="566"/>
      <c r="JSY29" s="79"/>
      <c r="JSZ29" s="79"/>
      <c r="JTA29" s="79"/>
      <c r="JTB29" s="79"/>
      <c r="JTC29" s="79"/>
      <c r="JTD29" s="79"/>
      <c r="JTE29" s="566"/>
      <c r="JTF29" s="79"/>
      <c r="JTG29" s="79"/>
      <c r="JTH29" s="79"/>
      <c r="JTI29" s="79"/>
      <c r="JTJ29" s="567"/>
      <c r="JTK29" s="79"/>
      <c r="JTL29" s="79"/>
      <c r="JTM29" s="566"/>
      <c r="JTN29" s="79"/>
      <c r="JTO29" s="79"/>
      <c r="JTP29" s="79"/>
      <c r="JTQ29" s="79"/>
      <c r="JTR29" s="79"/>
      <c r="JTS29" s="79"/>
      <c r="JTT29" s="566"/>
      <c r="JTU29" s="79"/>
      <c r="JTV29" s="79"/>
      <c r="JTW29" s="79"/>
      <c r="JTX29" s="79"/>
      <c r="JTY29" s="567"/>
      <c r="JTZ29" s="79"/>
      <c r="JUA29" s="79"/>
      <c r="JUB29" s="566"/>
      <c r="JUC29" s="79"/>
      <c r="JUD29" s="79"/>
      <c r="JUE29" s="79"/>
      <c r="JUF29" s="79"/>
      <c r="JUG29" s="79"/>
      <c r="JUH29" s="79"/>
      <c r="JUI29" s="566"/>
      <c r="JUJ29" s="79"/>
      <c r="JUK29" s="79"/>
      <c r="JUL29" s="79"/>
      <c r="JUM29" s="79"/>
      <c r="JUN29" s="567"/>
      <c r="JUO29" s="79"/>
      <c r="JUP29" s="79"/>
      <c r="JUQ29" s="566"/>
      <c r="JUR29" s="79"/>
      <c r="JUS29" s="79"/>
      <c r="JUT29" s="79"/>
      <c r="JUU29" s="79"/>
      <c r="JUV29" s="79"/>
      <c r="JUW29" s="79"/>
      <c r="JUX29" s="566"/>
      <c r="JUY29" s="79"/>
      <c r="JUZ29" s="79"/>
      <c r="JVA29" s="79"/>
      <c r="JVB29" s="79"/>
      <c r="JVC29" s="567"/>
      <c r="JVD29" s="79"/>
      <c r="JVE29" s="79"/>
      <c r="JVF29" s="566"/>
      <c r="JVG29" s="79"/>
      <c r="JVH29" s="79"/>
      <c r="JVI29" s="79"/>
      <c r="JVJ29" s="79"/>
      <c r="JVK29" s="79"/>
      <c r="JVL29" s="79"/>
      <c r="JVM29" s="566"/>
      <c r="JVN29" s="79"/>
      <c r="JVO29" s="79"/>
      <c r="JVP29" s="79"/>
      <c r="JVQ29" s="79"/>
      <c r="JVR29" s="567"/>
      <c r="JVS29" s="79"/>
      <c r="JVT29" s="79"/>
      <c r="JVU29" s="566"/>
      <c r="JVV29" s="79"/>
      <c r="JVW29" s="79"/>
      <c r="JVX29" s="79"/>
      <c r="JVY29" s="79"/>
      <c r="JVZ29" s="79"/>
      <c r="JWA29" s="79"/>
      <c r="JWB29" s="566"/>
      <c r="JWC29" s="79"/>
      <c r="JWD29" s="79"/>
      <c r="JWE29" s="79"/>
      <c r="JWF29" s="79"/>
      <c r="JWG29" s="567"/>
      <c r="JWH29" s="79"/>
      <c r="JWI29" s="79"/>
      <c r="JWJ29" s="566"/>
      <c r="JWK29" s="79"/>
      <c r="JWL29" s="79"/>
      <c r="JWM29" s="79"/>
      <c r="JWN29" s="79"/>
      <c r="JWO29" s="79"/>
      <c r="JWP29" s="79"/>
      <c r="JWQ29" s="566"/>
      <c r="JWR29" s="79"/>
      <c r="JWS29" s="79"/>
      <c r="JWT29" s="79"/>
      <c r="JWU29" s="79"/>
      <c r="JWV29" s="567"/>
      <c r="JWW29" s="79"/>
      <c r="JWX29" s="79"/>
      <c r="JWY29" s="566"/>
      <c r="JWZ29" s="79"/>
      <c r="JXA29" s="79"/>
      <c r="JXB29" s="79"/>
      <c r="JXC29" s="79"/>
      <c r="JXD29" s="79"/>
      <c r="JXE29" s="79"/>
      <c r="JXF29" s="566"/>
      <c r="JXG29" s="79"/>
      <c r="JXH29" s="79"/>
      <c r="JXI29" s="79"/>
      <c r="JXJ29" s="79"/>
      <c r="JXK29" s="567"/>
      <c r="JXL29" s="79"/>
      <c r="JXM29" s="79"/>
      <c r="JXN29" s="566"/>
      <c r="JXO29" s="79"/>
      <c r="JXP29" s="79"/>
      <c r="JXQ29" s="79"/>
      <c r="JXR29" s="79"/>
      <c r="JXS29" s="79"/>
      <c r="JXT29" s="79"/>
      <c r="JXU29" s="566"/>
      <c r="JXV29" s="79"/>
      <c r="JXW29" s="79"/>
      <c r="JXX29" s="79"/>
      <c r="JXY29" s="79"/>
      <c r="JXZ29" s="567"/>
      <c r="JYA29" s="79"/>
      <c r="JYB29" s="79"/>
      <c r="JYC29" s="566"/>
      <c r="JYD29" s="79"/>
      <c r="JYE29" s="79"/>
      <c r="JYF29" s="79"/>
      <c r="JYG29" s="79"/>
      <c r="JYH29" s="79"/>
      <c r="JYI29" s="79"/>
      <c r="JYJ29" s="566"/>
      <c r="JYK29" s="79"/>
      <c r="JYL29" s="79"/>
      <c r="JYM29" s="79"/>
      <c r="JYN29" s="79"/>
      <c r="JYO29" s="567"/>
      <c r="JYP29" s="79"/>
      <c r="JYQ29" s="79"/>
      <c r="JYR29" s="566"/>
      <c r="JYS29" s="79"/>
      <c r="JYT29" s="79"/>
      <c r="JYU29" s="79"/>
      <c r="JYV29" s="79"/>
      <c r="JYW29" s="79"/>
      <c r="JYX29" s="79"/>
      <c r="JYY29" s="566"/>
      <c r="JYZ29" s="79"/>
      <c r="JZA29" s="79"/>
      <c r="JZB29" s="79"/>
      <c r="JZC29" s="79"/>
      <c r="JZD29" s="567"/>
      <c r="JZE29" s="79"/>
      <c r="JZF29" s="79"/>
      <c r="JZG29" s="566"/>
      <c r="JZH29" s="79"/>
      <c r="JZI29" s="79"/>
      <c r="JZJ29" s="79"/>
      <c r="JZK29" s="79"/>
      <c r="JZL29" s="79"/>
      <c r="JZM29" s="79"/>
      <c r="JZN29" s="566"/>
      <c r="JZO29" s="79"/>
      <c r="JZP29" s="79"/>
      <c r="JZQ29" s="79"/>
      <c r="JZR29" s="79"/>
      <c r="JZS29" s="567"/>
      <c r="JZT29" s="79"/>
      <c r="JZU29" s="79"/>
      <c r="JZV29" s="566"/>
      <c r="JZW29" s="79"/>
      <c r="JZX29" s="79"/>
      <c r="JZY29" s="79"/>
      <c r="JZZ29" s="79"/>
      <c r="KAA29" s="79"/>
      <c r="KAB29" s="79"/>
      <c r="KAC29" s="566"/>
      <c r="KAD29" s="79"/>
      <c r="KAE29" s="79"/>
      <c r="KAF29" s="79"/>
      <c r="KAG29" s="79"/>
      <c r="KAH29" s="567"/>
      <c r="KAI29" s="79"/>
      <c r="KAJ29" s="79"/>
      <c r="KAK29" s="566"/>
      <c r="KAL29" s="79"/>
      <c r="KAM29" s="79"/>
      <c r="KAN29" s="79"/>
      <c r="KAO29" s="79"/>
      <c r="KAP29" s="79"/>
      <c r="KAQ29" s="79"/>
      <c r="KAR29" s="566"/>
      <c r="KAS29" s="79"/>
      <c r="KAT29" s="79"/>
      <c r="KAU29" s="79"/>
      <c r="KAV29" s="79"/>
      <c r="KAW29" s="567"/>
      <c r="KAX29" s="79"/>
      <c r="KAY29" s="79"/>
      <c r="KAZ29" s="566"/>
      <c r="KBA29" s="79"/>
      <c r="KBB29" s="79"/>
      <c r="KBC29" s="79"/>
      <c r="KBD29" s="79"/>
      <c r="KBE29" s="79"/>
      <c r="KBF29" s="79"/>
      <c r="KBG29" s="566"/>
      <c r="KBH29" s="79"/>
      <c r="KBI29" s="79"/>
      <c r="KBJ29" s="79"/>
      <c r="KBK29" s="79"/>
      <c r="KBL29" s="567"/>
      <c r="KBM29" s="79"/>
      <c r="KBN29" s="79"/>
      <c r="KBO29" s="566"/>
      <c r="KBP29" s="79"/>
      <c r="KBQ29" s="79"/>
      <c r="KBR29" s="79"/>
      <c r="KBS29" s="79"/>
      <c r="KBT29" s="79"/>
      <c r="KBU29" s="79"/>
      <c r="KBV29" s="566"/>
      <c r="KBW29" s="79"/>
      <c r="KBX29" s="79"/>
      <c r="KBY29" s="79"/>
      <c r="KBZ29" s="79"/>
      <c r="KCA29" s="567"/>
      <c r="KCB29" s="79"/>
      <c r="KCC29" s="79"/>
      <c r="KCD29" s="566"/>
      <c r="KCE29" s="79"/>
      <c r="KCF29" s="79"/>
      <c r="KCG29" s="79"/>
      <c r="KCH29" s="79"/>
      <c r="KCI29" s="79"/>
      <c r="KCJ29" s="79"/>
      <c r="KCK29" s="566"/>
      <c r="KCL29" s="79"/>
      <c r="KCM29" s="79"/>
      <c r="KCN29" s="79"/>
      <c r="KCO29" s="79"/>
      <c r="KCP29" s="567"/>
      <c r="KCQ29" s="79"/>
      <c r="KCR29" s="79"/>
      <c r="KCS29" s="566"/>
      <c r="KCT29" s="79"/>
      <c r="KCU29" s="79"/>
      <c r="KCV29" s="79"/>
      <c r="KCW29" s="79"/>
      <c r="KCX29" s="79"/>
      <c r="KCY29" s="79"/>
      <c r="KCZ29" s="566"/>
      <c r="KDA29" s="79"/>
      <c r="KDB29" s="79"/>
      <c r="KDC29" s="79"/>
      <c r="KDD29" s="79"/>
      <c r="KDE29" s="567"/>
      <c r="KDF29" s="79"/>
      <c r="KDG29" s="79"/>
      <c r="KDH29" s="566"/>
      <c r="KDI29" s="79"/>
      <c r="KDJ29" s="79"/>
      <c r="KDK29" s="79"/>
      <c r="KDL29" s="79"/>
      <c r="KDM29" s="79"/>
      <c r="KDN29" s="79"/>
      <c r="KDO29" s="566"/>
      <c r="KDP29" s="79"/>
      <c r="KDQ29" s="79"/>
      <c r="KDR29" s="79"/>
      <c r="KDS29" s="79"/>
      <c r="KDT29" s="567"/>
      <c r="KDU29" s="79"/>
      <c r="KDV29" s="79"/>
      <c r="KDW29" s="566"/>
      <c r="KDX29" s="79"/>
      <c r="KDY29" s="79"/>
      <c r="KDZ29" s="79"/>
      <c r="KEA29" s="79"/>
      <c r="KEB29" s="79"/>
      <c r="KEC29" s="79"/>
      <c r="KED29" s="566"/>
      <c r="KEE29" s="79"/>
      <c r="KEF29" s="79"/>
      <c r="KEG29" s="79"/>
      <c r="KEH29" s="79"/>
      <c r="KEI29" s="567"/>
      <c r="KEJ29" s="79"/>
      <c r="KEK29" s="79"/>
      <c r="KEL29" s="566"/>
      <c r="KEM29" s="79"/>
      <c r="KEN29" s="79"/>
      <c r="KEO29" s="79"/>
      <c r="KEP29" s="79"/>
      <c r="KEQ29" s="79"/>
      <c r="KER29" s="79"/>
      <c r="KES29" s="566"/>
      <c r="KET29" s="79"/>
      <c r="KEU29" s="79"/>
      <c r="KEV29" s="79"/>
      <c r="KEW29" s="79"/>
      <c r="KEX29" s="567"/>
      <c r="KEY29" s="79"/>
      <c r="KEZ29" s="79"/>
      <c r="KFA29" s="566"/>
      <c r="KFB29" s="79"/>
      <c r="KFC29" s="79"/>
      <c r="KFD29" s="79"/>
      <c r="KFE29" s="79"/>
      <c r="KFF29" s="79"/>
      <c r="KFG29" s="79"/>
      <c r="KFH29" s="566"/>
      <c r="KFI29" s="79"/>
      <c r="KFJ29" s="79"/>
      <c r="KFK29" s="79"/>
      <c r="KFL29" s="79"/>
      <c r="KFM29" s="567"/>
      <c r="KFN29" s="79"/>
      <c r="KFO29" s="79"/>
      <c r="KFP29" s="566"/>
      <c r="KFQ29" s="79"/>
      <c r="KFR29" s="79"/>
      <c r="KFS29" s="79"/>
      <c r="KFT29" s="79"/>
      <c r="KFU29" s="79"/>
      <c r="KFV29" s="79"/>
      <c r="KFW29" s="566"/>
      <c r="KFX29" s="79"/>
      <c r="KFY29" s="79"/>
      <c r="KFZ29" s="79"/>
      <c r="KGA29" s="79"/>
      <c r="KGB29" s="567"/>
      <c r="KGC29" s="79"/>
      <c r="KGD29" s="79"/>
      <c r="KGE29" s="566"/>
      <c r="KGF29" s="79"/>
      <c r="KGG29" s="79"/>
      <c r="KGH29" s="79"/>
      <c r="KGI29" s="79"/>
      <c r="KGJ29" s="79"/>
      <c r="KGK29" s="79"/>
      <c r="KGL29" s="566"/>
      <c r="KGM29" s="79"/>
      <c r="KGN29" s="79"/>
      <c r="KGO29" s="79"/>
      <c r="KGP29" s="79"/>
      <c r="KGQ29" s="567"/>
      <c r="KGR29" s="79"/>
      <c r="KGS29" s="79"/>
      <c r="KGT29" s="566"/>
      <c r="KGU29" s="79"/>
      <c r="KGV29" s="79"/>
      <c r="KGW29" s="79"/>
      <c r="KGX29" s="79"/>
      <c r="KGY29" s="79"/>
      <c r="KGZ29" s="79"/>
      <c r="KHA29" s="566"/>
      <c r="KHB29" s="79"/>
      <c r="KHC29" s="79"/>
      <c r="KHD29" s="79"/>
      <c r="KHE29" s="79"/>
      <c r="KHF29" s="567"/>
      <c r="KHG29" s="79"/>
      <c r="KHH29" s="79"/>
      <c r="KHI29" s="566"/>
      <c r="KHJ29" s="79"/>
      <c r="KHK29" s="79"/>
      <c r="KHL29" s="79"/>
      <c r="KHM29" s="79"/>
      <c r="KHN29" s="79"/>
      <c r="KHO29" s="79"/>
      <c r="KHP29" s="566"/>
      <c r="KHQ29" s="79"/>
      <c r="KHR29" s="79"/>
      <c r="KHS29" s="79"/>
      <c r="KHT29" s="79"/>
      <c r="KHU29" s="567"/>
      <c r="KHV29" s="79"/>
      <c r="KHW29" s="79"/>
      <c r="KHX29" s="566"/>
      <c r="KHY29" s="79"/>
      <c r="KHZ29" s="79"/>
      <c r="KIA29" s="79"/>
      <c r="KIB29" s="79"/>
      <c r="KIC29" s="79"/>
      <c r="KID29" s="79"/>
      <c r="KIE29" s="566"/>
      <c r="KIF29" s="79"/>
      <c r="KIG29" s="79"/>
      <c r="KIH29" s="79"/>
      <c r="KII29" s="79"/>
      <c r="KIJ29" s="567"/>
      <c r="KIK29" s="79"/>
      <c r="KIL29" s="79"/>
      <c r="KIM29" s="566"/>
      <c r="KIN29" s="79"/>
      <c r="KIO29" s="79"/>
      <c r="KIP29" s="79"/>
      <c r="KIQ29" s="79"/>
      <c r="KIR29" s="79"/>
      <c r="KIS29" s="79"/>
      <c r="KIT29" s="566"/>
      <c r="KIU29" s="79"/>
      <c r="KIV29" s="79"/>
      <c r="KIW29" s="79"/>
      <c r="KIX29" s="79"/>
      <c r="KIY29" s="567"/>
      <c r="KIZ29" s="79"/>
      <c r="KJA29" s="79"/>
      <c r="KJB29" s="566"/>
      <c r="KJC29" s="79"/>
      <c r="KJD29" s="79"/>
      <c r="KJE29" s="79"/>
      <c r="KJF29" s="79"/>
      <c r="KJG29" s="79"/>
      <c r="KJH29" s="79"/>
      <c r="KJI29" s="566"/>
      <c r="KJJ29" s="79"/>
      <c r="KJK29" s="79"/>
      <c r="KJL29" s="79"/>
      <c r="KJM29" s="79"/>
      <c r="KJN29" s="567"/>
      <c r="KJO29" s="79"/>
      <c r="KJP29" s="79"/>
      <c r="KJQ29" s="566"/>
      <c r="KJR29" s="79"/>
      <c r="KJS29" s="79"/>
      <c r="KJT29" s="79"/>
      <c r="KJU29" s="79"/>
      <c r="KJV29" s="79"/>
      <c r="KJW29" s="79"/>
      <c r="KJX29" s="566"/>
      <c r="KJY29" s="79"/>
      <c r="KJZ29" s="79"/>
      <c r="KKA29" s="79"/>
      <c r="KKB29" s="79"/>
      <c r="KKC29" s="567"/>
      <c r="KKD29" s="79"/>
      <c r="KKE29" s="79"/>
      <c r="KKF29" s="566"/>
      <c r="KKG29" s="79"/>
      <c r="KKH29" s="79"/>
      <c r="KKI29" s="79"/>
      <c r="KKJ29" s="79"/>
      <c r="KKK29" s="79"/>
      <c r="KKL29" s="79"/>
      <c r="KKM29" s="566"/>
      <c r="KKN29" s="79"/>
      <c r="KKO29" s="79"/>
      <c r="KKP29" s="79"/>
      <c r="KKQ29" s="79"/>
      <c r="KKR29" s="567"/>
      <c r="KKS29" s="79"/>
      <c r="KKT29" s="79"/>
      <c r="KKU29" s="566"/>
      <c r="KKV29" s="79"/>
      <c r="KKW29" s="79"/>
      <c r="KKX29" s="79"/>
      <c r="KKY29" s="79"/>
      <c r="KKZ29" s="79"/>
      <c r="KLA29" s="79"/>
      <c r="KLB29" s="566"/>
      <c r="KLC29" s="79"/>
      <c r="KLD29" s="79"/>
      <c r="KLE29" s="79"/>
      <c r="KLF29" s="79"/>
      <c r="KLG29" s="567"/>
      <c r="KLH29" s="79"/>
      <c r="KLI29" s="79"/>
      <c r="KLJ29" s="566"/>
      <c r="KLK29" s="79"/>
      <c r="KLL29" s="79"/>
      <c r="KLM29" s="79"/>
      <c r="KLN29" s="79"/>
      <c r="KLO29" s="79"/>
      <c r="KLP29" s="79"/>
      <c r="KLQ29" s="566"/>
      <c r="KLR29" s="79"/>
      <c r="KLS29" s="79"/>
      <c r="KLT29" s="79"/>
      <c r="KLU29" s="79"/>
      <c r="KLV29" s="567"/>
      <c r="KLW29" s="79"/>
      <c r="KLX29" s="79"/>
      <c r="KLY29" s="566"/>
      <c r="KLZ29" s="79"/>
      <c r="KMA29" s="79"/>
      <c r="KMB29" s="79"/>
      <c r="KMC29" s="79"/>
      <c r="KMD29" s="79"/>
      <c r="KME29" s="79"/>
      <c r="KMF29" s="566"/>
      <c r="KMG29" s="79"/>
      <c r="KMH29" s="79"/>
      <c r="KMI29" s="79"/>
      <c r="KMJ29" s="79"/>
      <c r="KMK29" s="567"/>
      <c r="KML29" s="79"/>
      <c r="KMM29" s="79"/>
      <c r="KMN29" s="566"/>
      <c r="KMO29" s="79"/>
      <c r="KMP29" s="79"/>
      <c r="KMQ29" s="79"/>
      <c r="KMR29" s="79"/>
      <c r="KMS29" s="79"/>
      <c r="KMT29" s="79"/>
      <c r="KMU29" s="566"/>
      <c r="KMV29" s="79"/>
      <c r="KMW29" s="79"/>
      <c r="KMX29" s="79"/>
      <c r="KMY29" s="79"/>
      <c r="KMZ29" s="567"/>
      <c r="KNA29" s="79"/>
      <c r="KNB29" s="79"/>
      <c r="KNC29" s="566"/>
      <c r="KND29" s="79"/>
      <c r="KNE29" s="79"/>
      <c r="KNF29" s="79"/>
      <c r="KNG29" s="79"/>
      <c r="KNH29" s="79"/>
      <c r="KNI29" s="79"/>
      <c r="KNJ29" s="566"/>
      <c r="KNK29" s="79"/>
      <c r="KNL29" s="79"/>
      <c r="KNM29" s="79"/>
      <c r="KNN29" s="79"/>
      <c r="KNO29" s="567"/>
      <c r="KNP29" s="79"/>
      <c r="KNQ29" s="79"/>
      <c r="KNR29" s="566"/>
      <c r="KNS29" s="79"/>
      <c r="KNT29" s="79"/>
      <c r="KNU29" s="79"/>
      <c r="KNV29" s="79"/>
      <c r="KNW29" s="79"/>
      <c r="KNX29" s="79"/>
      <c r="KNY29" s="566"/>
      <c r="KNZ29" s="79"/>
      <c r="KOA29" s="79"/>
      <c r="KOB29" s="79"/>
      <c r="KOC29" s="79"/>
      <c r="KOD29" s="567"/>
      <c r="KOE29" s="79"/>
      <c r="KOF29" s="79"/>
      <c r="KOG29" s="566"/>
      <c r="KOH29" s="79"/>
      <c r="KOI29" s="79"/>
      <c r="KOJ29" s="79"/>
      <c r="KOK29" s="79"/>
      <c r="KOL29" s="79"/>
      <c r="KOM29" s="79"/>
      <c r="KON29" s="566"/>
      <c r="KOO29" s="79"/>
      <c r="KOP29" s="79"/>
      <c r="KOQ29" s="79"/>
      <c r="KOR29" s="79"/>
      <c r="KOS29" s="567"/>
      <c r="KOT29" s="79"/>
      <c r="KOU29" s="79"/>
      <c r="KOV29" s="566"/>
      <c r="KOW29" s="79"/>
      <c r="KOX29" s="79"/>
      <c r="KOY29" s="79"/>
      <c r="KOZ29" s="79"/>
      <c r="KPA29" s="79"/>
      <c r="KPB29" s="79"/>
      <c r="KPC29" s="566"/>
      <c r="KPD29" s="79"/>
      <c r="KPE29" s="79"/>
      <c r="KPF29" s="79"/>
      <c r="KPG29" s="79"/>
      <c r="KPH29" s="567"/>
      <c r="KPI29" s="79"/>
      <c r="KPJ29" s="79"/>
      <c r="KPK29" s="566"/>
      <c r="KPL29" s="79"/>
      <c r="KPM29" s="79"/>
      <c r="KPN29" s="79"/>
      <c r="KPO29" s="79"/>
      <c r="KPP29" s="79"/>
      <c r="KPQ29" s="79"/>
      <c r="KPR29" s="566"/>
      <c r="KPS29" s="79"/>
      <c r="KPT29" s="79"/>
      <c r="KPU29" s="79"/>
      <c r="KPV29" s="79"/>
      <c r="KPW29" s="567"/>
      <c r="KPX29" s="79"/>
      <c r="KPY29" s="79"/>
      <c r="KPZ29" s="566"/>
      <c r="KQA29" s="79"/>
      <c r="KQB29" s="79"/>
      <c r="KQC29" s="79"/>
      <c r="KQD29" s="79"/>
      <c r="KQE29" s="79"/>
      <c r="KQF29" s="79"/>
      <c r="KQG29" s="566"/>
      <c r="KQH29" s="79"/>
      <c r="KQI29" s="79"/>
      <c r="KQJ29" s="79"/>
      <c r="KQK29" s="79"/>
      <c r="KQL29" s="567"/>
      <c r="KQM29" s="79"/>
      <c r="KQN29" s="79"/>
      <c r="KQO29" s="566"/>
      <c r="KQP29" s="79"/>
      <c r="KQQ29" s="79"/>
      <c r="KQR29" s="79"/>
      <c r="KQS29" s="79"/>
      <c r="KQT29" s="79"/>
      <c r="KQU29" s="79"/>
      <c r="KQV29" s="566"/>
      <c r="KQW29" s="79"/>
      <c r="KQX29" s="79"/>
      <c r="KQY29" s="79"/>
      <c r="KQZ29" s="79"/>
      <c r="KRA29" s="567"/>
      <c r="KRB29" s="79"/>
      <c r="KRC29" s="79"/>
      <c r="KRD29" s="566"/>
      <c r="KRE29" s="79"/>
      <c r="KRF29" s="79"/>
      <c r="KRG29" s="79"/>
      <c r="KRH29" s="79"/>
      <c r="KRI29" s="79"/>
      <c r="KRJ29" s="79"/>
      <c r="KRK29" s="566"/>
      <c r="KRL29" s="79"/>
      <c r="KRM29" s="79"/>
      <c r="KRN29" s="79"/>
      <c r="KRO29" s="79"/>
      <c r="KRP29" s="567"/>
      <c r="KRQ29" s="79"/>
      <c r="KRR29" s="79"/>
      <c r="KRS29" s="566"/>
      <c r="KRT29" s="79"/>
      <c r="KRU29" s="79"/>
      <c r="KRV29" s="79"/>
      <c r="KRW29" s="79"/>
      <c r="KRX29" s="79"/>
      <c r="KRY29" s="79"/>
      <c r="KRZ29" s="566"/>
      <c r="KSA29" s="79"/>
      <c r="KSB29" s="79"/>
      <c r="KSC29" s="79"/>
      <c r="KSD29" s="79"/>
      <c r="KSE29" s="567"/>
      <c r="KSF29" s="79"/>
      <c r="KSG29" s="79"/>
      <c r="KSH29" s="566"/>
      <c r="KSI29" s="79"/>
      <c r="KSJ29" s="79"/>
      <c r="KSK29" s="79"/>
      <c r="KSL29" s="79"/>
      <c r="KSM29" s="79"/>
      <c r="KSN29" s="79"/>
      <c r="KSO29" s="566"/>
      <c r="KSP29" s="79"/>
      <c r="KSQ29" s="79"/>
      <c r="KSR29" s="79"/>
      <c r="KSS29" s="79"/>
      <c r="KST29" s="567"/>
      <c r="KSU29" s="79"/>
      <c r="KSV29" s="79"/>
      <c r="KSW29" s="566"/>
      <c r="KSX29" s="79"/>
      <c r="KSY29" s="79"/>
      <c r="KSZ29" s="79"/>
      <c r="KTA29" s="79"/>
      <c r="KTB29" s="79"/>
      <c r="KTC29" s="79"/>
      <c r="KTD29" s="566"/>
      <c r="KTE29" s="79"/>
      <c r="KTF29" s="79"/>
      <c r="KTG29" s="79"/>
      <c r="KTH29" s="79"/>
      <c r="KTI29" s="567"/>
      <c r="KTJ29" s="79"/>
      <c r="KTK29" s="79"/>
      <c r="KTL29" s="566"/>
      <c r="KTM29" s="79"/>
      <c r="KTN29" s="79"/>
      <c r="KTO29" s="79"/>
      <c r="KTP29" s="79"/>
      <c r="KTQ29" s="79"/>
      <c r="KTR29" s="79"/>
      <c r="KTS29" s="566"/>
      <c r="KTT29" s="79"/>
      <c r="KTU29" s="79"/>
      <c r="KTV29" s="79"/>
      <c r="KTW29" s="79"/>
      <c r="KTX29" s="567"/>
      <c r="KTY29" s="79"/>
      <c r="KTZ29" s="79"/>
      <c r="KUA29" s="566"/>
      <c r="KUB29" s="79"/>
      <c r="KUC29" s="79"/>
      <c r="KUD29" s="79"/>
      <c r="KUE29" s="79"/>
      <c r="KUF29" s="79"/>
      <c r="KUG29" s="79"/>
      <c r="KUH29" s="566"/>
      <c r="KUI29" s="79"/>
      <c r="KUJ29" s="79"/>
      <c r="KUK29" s="79"/>
      <c r="KUL29" s="79"/>
      <c r="KUM29" s="567"/>
      <c r="KUN29" s="79"/>
      <c r="KUO29" s="79"/>
      <c r="KUP29" s="566"/>
      <c r="KUQ29" s="79"/>
      <c r="KUR29" s="79"/>
      <c r="KUS29" s="79"/>
      <c r="KUT29" s="79"/>
      <c r="KUU29" s="79"/>
      <c r="KUV29" s="79"/>
      <c r="KUW29" s="566"/>
      <c r="KUX29" s="79"/>
      <c r="KUY29" s="79"/>
      <c r="KUZ29" s="79"/>
      <c r="KVA29" s="79"/>
      <c r="KVB29" s="567"/>
      <c r="KVC29" s="79"/>
      <c r="KVD29" s="79"/>
      <c r="KVE29" s="566"/>
      <c r="KVF29" s="79"/>
      <c r="KVG29" s="79"/>
      <c r="KVH29" s="79"/>
      <c r="KVI29" s="79"/>
      <c r="KVJ29" s="79"/>
      <c r="KVK29" s="79"/>
      <c r="KVL29" s="566"/>
      <c r="KVM29" s="79"/>
      <c r="KVN29" s="79"/>
      <c r="KVO29" s="79"/>
      <c r="KVP29" s="79"/>
      <c r="KVQ29" s="567"/>
      <c r="KVR29" s="79"/>
      <c r="KVS29" s="79"/>
      <c r="KVT29" s="566"/>
      <c r="KVU29" s="79"/>
      <c r="KVV29" s="79"/>
      <c r="KVW29" s="79"/>
      <c r="KVX29" s="79"/>
      <c r="KVY29" s="79"/>
      <c r="KVZ29" s="79"/>
      <c r="KWA29" s="566"/>
      <c r="KWB29" s="79"/>
      <c r="KWC29" s="79"/>
      <c r="KWD29" s="79"/>
      <c r="KWE29" s="79"/>
      <c r="KWF29" s="567"/>
      <c r="KWG29" s="79"/>
      <c r="KWH29" s="79"/>
      <c r="KWI29" s="566"/>
      <c r="KWJ29" s="79"/>
      <c r="KWK29" s="79"/>
      <c r="KWL29" s="79"/>
      <c r="KWM29" s="79"/>
      <c r="KWN29" s="79"/>
      <c r="KWO29" s="79"/>
      <c r="KWP29" s="566"/>
      <c r="KWQ29" s="79"/>
      <c r="KWR29" s="79"/>
      <c r="KWS29" s="79"/>
      <c r="KWT29" s="79"/>
      <c r="KWU29" s="567"/>
      <c r="KWV29" s="79"/>
      <c r="KWW29" s="79"/>
      <c r="KWX29" s="566"/>
      <c r="KWY29" s="79"/>
      <c r="KWZ29" s="79"/>
      <c r="KXA29" s="79"/>
      <c r="KXB29" s="79"/>
      <c r="KXC29" s="79"/>
      <c r="KXD29" s="79"/>
      <c r="KXE29" s="566"/>
      <c r="KXF29" s="79"/>
      <c r="KXG29" s="79"/>
      <c r="KXH29" s="79"/>
      <c r="KXI29" s="79"/>
      <c r="KXJ29" s="567"/>
      <c r="KXK29" s="79"/>
      <c r="KXL29" s="79"/>
      <c r="KXM29" s="566"/>
      <c r="KXN29" s="79"/>
      <c r="KXO29" s="79"/>
      <c r="KXP29" s="79"/>
      <c r="KXQ29" s="79"/>
      <c r="KXR29" s="79"/>
      <c r="KXS29" s="79"/>
      <c r="KXT29" s="566"/>
      <c r="KXU29" s="79"/>
      <c r="KXV29" s="79"/>
      <c r="KXW29" s="79"/>
      <c r="KXX29" s="79"/>
      <c r="KXY29" s="567"/>
      <c r="KXZ29" s="79"/>
      <c r="KYA29" s="79"/>
      <c r="KYB29" s="566"/>
      <c r="KYC29" s="79"/>
      <c r="KYD29" s="79"/>
      <c r="KYE29" s="79"/>
      <c r="KYF29" s="79"/>
      <c r="KYG29" s="79"/>
      <c r="KYH29" s="79"/>
      <c r="KYI29" s="566"/>
      <c r="KYJ29" s="79"/>
      <c r="KYK29" s="79"/>
      <c r="KYL29" s="79"/>
      <c r="KYM29" s="79"/>
      <c r="KYN29" s="567"/>
      <c r="KYO29" s="79"/>
      <c r="KYP29" s="79"/>
      <c r="KYQ29" s="566"/>
      <c r="KYR29" s="79"/>
      <c r="KYS29" s="79"/>
      <c r="KYT29" s="79"/>
      <c r="KYU29" s="79"/>
      <c r="KYV29" s="79"/>
      <c r="KYW29" s="79"/>
      <c r="KYX29" s="566"/>
      <c r="KYY29" s="79"/>
      <c r="KYZ29" s="79"/>
      <c r="KZA29" s="79"/>
      <c r="KZB29" s="79"/>
      <c r="KZC29" s="567"/>
      <c r="KZD29" s="79"/>
      <c r="KZE29" s="79"/>
      <c r="KZF29" s="566"/>
      <c r="KZG29" s="79"/>
      <c r="KZH29" s="79"/>
      <c r="KZI29" s="79"/>
      <c r="KZJ29" s="79"/>
      <c r="KZK29" s="79"/>
      <c r="KZL29" s="79"/>
      <c r="KZM29" s="566"/>
      <c r="KZN29" s="79"/>
      <c r="KZO29" s="79"/>
      <c r="KZP29" s="79"/>
      <c r="KZQ29" s="79"/>
      <c r="KZR29" s="567"/>
      <c r="KZS29" s="79"/>
      <c r="KZT29" s="79"/>
      <c r="KZU29" s="566"/>
      <c r="KZV29" s="79"/>
      <c r="KZW29" s="79"/>
      <c r="KZX29" s="79"/>
      <c r="KZY29" s="79"/>
      <c r="KZZ29" s="79"/>
      <c r="LAA29" s="79"/>
      <c r="LAB29" s="566"/>
      <c r="LAC29" s="79"/>
      <c r="LAD29" s="79"/>
      <c r="LAE29" s="79"/>
      <c r="LAF29" s="79"/>
      <c r="LAG29" s="567"/>
      <c r="LAH29" s="79"/>
      <c r="LAI29" s="79"/>
      <c r="LAJ29" s="566"/>
      <c r="LAK29" s="79"/>
      <c r="LAL29" s="79"/>
      <c r="LAM29" s="79"/>
      <c r="LAN29" s="79"/>
      <c r="LAO29" s="79"/>
      <c r="LAP29" s="79"/>
      <c r="LAQ29" s="566"/>
      <c r="LAR29" s="79"/>
      <c r="LAS29" s="79"/>
      <c r="LAT29" s="79"/>
      <c r="LAU29" s="79"/>
      <c r="LAV29" s="567"/>
      <c r="LAW29" s="79"/>
      <c r="LAX29" s="79"/>
      <c r="LAY29" s="566"/>
      <c r="LAZ29" s="79"/>
      <c r="LBA29" s="79"/>
      <c r="LBB29" s="79"/>
      <c r="LBC29" s="79"/>
      <c r="LBD29" s="79"/>
      <c r="LBE29" s="79"/>
      <c r="LBF29" s="566"/>
      <c r="LBG29" s="79"/>
      <c r="LBH29" s="79"/>
      <c r="LBI29" s="79"/>
      <c r="LBJ29" s="79"/>
      <c r="LBK29" s="567"/>
      <c r="LBL29" s="79"/>
      <c r="LBM29" s="79"/>
      <c r="LBN29" s="566"/>
      <c r="LBO29" s="79"/>
      <c r="LBP29" s="79"/>
      <c r="LBQ29" s="79"/>
      <c r="LBR29" s="79"/>
      <c r="LBS29" s="79"/>
      <c r="LBT29" s="79"/>
      <c r="LBU29" s="566"/>
      <c r="LBV29" s="79"/>
      <c r="LBW29" s="79"/>
      <c r="LBX29" s="79"/>
      <c r="LBY29" s="79"/>
      <c r="LBZ29" s="567"/>
      <c r="LCA29" s="79"/>
      <c r="LCB29" s="79"/>
      <c r="LCC29" s="566"/>
      <c r="LCD29" s="79"/>
      <c r="LCE29" s="79"/>
      <c r="LCF29" s="79"/>
      <c r="LCG29" s="79"/>
      <c r="LCH29" s="79"/>
      <c r="LCI29" s="79"/>
      <c r="LCJ29" s="566"/>
      <c r="LCK29" s="79"/>
      <c r="LCL29" s="79"/>
      <c r="LCM29" s="79"/>
      <c r="LCN29" s="79"/>
      <c r="LCO29" s="567"/>
      <c r="LCP29" s="79"/>
      <c r="LCQ29" s="79"/>
      <c r="LCR29" s="566"/>
      <c r="LCS29" s="79"/>
      <c r="LCT29" s="79"/>
      <c r="LCU29" s="79"/>
      <c r="LCV29" s="79"/>
      <c r="LCW29" s="79"/>
      <c r="LCX29" s="79"/>
      <c r="LCY29" s="566"/>
      <c r="LCZ29" s="79"/>
      <c r="LDA29" s="79"/>
      <c r="LDB29" s="79"/>
      <c r="LDC29" s="79"/>
      <c r="LDD29" s="567"/>
      <c r="LDE29" s="79"/>
      <c r="LDF29" s="79"/>
      <c r="LDG29" s="566"/>
      <c r="LDH29" s="79"/>
      <c r="LDI29" s="79"/>
      <c r="LDJ29" s="79"/>
      <c r="LDK29" s="79"/>
      <c r="LDL29" s="79"/>
      <c r="LDM29" s="79"/>
      <c r="LDN29" s="566"/>
      <c r="LDO29" s="79"/>
      <c r="LDP29" s="79"/>
      <c r="LDQ29" s="79"/>
      <c r="LDR29" s="79"/>
      <c r="LDS29" s="567"/>
      <c r="LDT29" s="79"/>
      <c r="LDU29" s="79"/>
      <c r="LDV29" s="566"/>
      <c r="LDW29" s="79"/>
      <c r="LDX29" s="79"/>
      <c r="LDY29" s="79"/>
      <c r="LDZ29" s="79"/>
      <c r="LEA29" s="79"/>
      <c r="LEB29" s="79"/>
      <c r="LEC29" s="566"/>
      <c r="LED29" s="79"/>
      <c r="LEE29" s="79"/>
      <c r="LEF29" s="79"/>
      <c r="LEG29" s="79"/>
      <c r="LEH29" s="567"/>
      <c r="LEI29" s="79"/>
      <c r="LEJ29" s="79"/>
      <c r="LEK29" s="566"/>
      <c r="LEL29" s="79"/>
      <c r="LEM29" s="79"/>
      <c r="LEN29" s="79"/>
      <c r="LEO29" s="79"/>
      <c r="LEP29" s="79"/>
      <c r="LEQ29" s="79"/>
      <c r="LER29" s="566"/>
      <c r="LES29" s="79"/>
      <c r="LET29" s="79"/>
      <c r="LEU29" s="79"/>
      <c r="LEV29" s="79"/>
      <c r="LEW29" s="567"/>
      <c r="LEX29" s="79"/>
      <c r="LEY29" s="79"/>
      <c r="LEZ29" s="566"/>
      <c r="LFA29" s="79"/>
      <c r="LFB29" s="79"/>
      <c r="LFC29" s="79"/>
      <c r="LFD29" s="79"/>
      <c r="LFE29" s="79"/>
      <c r="LFF29" s="79"/>
      <c r="LFG29" s="566"/>
      <c r="LFH29" s="79"/>
      <c r="LFI29" s="79"/>
      <c r="LFJ29" s="79"/>
      <c r="LFK29" s="79"/>
      <c r="LFL29" s="567"/>
      <c r="LFM29" s="79"/>
      <c r="LFN29" s="79"/>
      <c r="LFO29" s="566"/>
      <c r="LFP29" s="79"/>
      <c r="LFQ29" s="79"/>
      <c r="LFR29" s="79"/>
      <c r="LFS29" s="79"/>
      <c r="LFT29" s="79"/>
      <c r="LFU29" s="79"/>
      <c r="LFV29" s="566"/>
      <c r="LFW29" s="79"/>
      <c r="LFX29" s="79"/>
      <c r="LFY29" s="79"/>
      <c r="LFZ29" s="79"/>
      <c r="LGA29" s="567"/>
      <c r="LGB29" s="79"/>
      <c r="LGC29" s="79"/>
      <c r="LGD29" s="566"/>
      <c r="LGE29" s="79"/>
      <c r="LGF29" s="79"/>
      <c r="LGG29" s="79"/>
      <c r="LGH29" s="79"/>
      <c r="LGI29" s="79"/>
      <c r="LGJ29" s="79"/>
      <c r="LGK29" s="566"/>
      <c r="LGL29" s="79"/>
      <c r="LGM29" s="79"/>
      <c r="LGN29" s="79"/>
      <c r="LGO29" s="79"/>
      <c r="LGP29" s="567"/>
      <c r="LGQ29" s="79"/>
      <c r="LGR29" s="79"/>
      <c r="LGS29" s="566"/>
      <c r="LGT29" s="79"/>
      <c r="LGU29" s="79"/>
      <c r="LGV29" s="79"/>
      <c r="LGW29" s="79"/>
      <c r="LGX29" s="79"/>
      <c r="LGY29" s="79"/>
      <c r="LGZ29" s="566"/>
      <c r="LHA29" s="79"/>
      <c r="LHB29" s="79"/>
      <c r="LHC29" s="79"/>
      <c r="LHD29" s="79"/>
      <c r="LHE29" s="567"/>
      <c r="LHF29" s="79"/>
      <c r="LHG29" s="79"/>
      <c r="LHH29" s="566"/>
      <c r="LHI29" s="79"/>
      <c r="LHJ29" s="79"/>
      <c r="LHK29" s="79"/>
      <c r="LHL29" s="79"/>
      <c r="LHM29" s="79"/>
      <c r="LHN29" s="79"/>
      <c r="LHO29" s="566"/>
      <c r="LHP29" s="79"/>
      <c r="LHQ29" s="79"/>
      <c r="LHR29" s="79"/>
      <c r="LHS29" s="79"/>
      <c r="LHT29" s="567"/>
      <c r="LHU29" s="79"/>
      <c r="LHV29" s="79"/>
      <c r="LHW29" s="566"/>
      <c r="LHX29" s="79"/>
      <c r="LHY29" s="79"/>
      <c r="LHZ29" s="79"/>
      <c r="LIA29" s="79"/>
      <c r="LIB29" s="79"/>
      <c r="LIC29" s="79"/>
      <c r="LID29" s="566"/>
      <c r="LIE29" s="79"/>
      <c r="LIF29" s="79"/>
      <c r="LIG29" s="79"/>
      <c r="LIH29" s="79"/>
      <c r="LII29" s="567"/>
      <c r="LIJ29" s="79"/>
      <c r="LIK29" s="79"/>
      <c r="LIL29" s="566"/>
      <c r="LIM29" s="79"/>
      <c r="LIN29" s="79"/>
      <c r="LIO29" s="79"/>
      <c r="LIP29" s="79"/>
      <c r="LIQ29" s="79"/>
      <c r="LIR29" s="79"/>
      <c r="LIS29" s="566"/>
      <c r="LIT29" s="79"/>
      <c r="LIU29" s="79"/>
      <c r="LIV29" s="79"/>
      <c r="LIW29" s="79"/>
      <c r="LIX29" s="567"/>
      <c r="LIY29" s="79"/>
      <c r="LIZ29" s="79"/>
      <c r="LJA29" s="566"/>
      <c r="LJB29" s="79"/>
      <c r="LJC29" s="79"/>
      <c r="LJD29" s="79"/>
      <c r="LJE29" s="79"/>
      <c r="LJF29" s="79"/>
      <c r="LJG29" s="79"/>
      <c r="LJH29" s="566"/>
      <c r="LJI29" s="79"/>
      <c r="LJJ29" s="79"/>
      <c r="LJK29" s="79"/>
      <c r="LJL29" s="79"/>
      <c r="LJM29" s="567"/>
      <c r="LJN29" s="79"/>
      <c r="LJO29" s="79"/>
      <c r="LJP29" s="566"/>
      <c r="LJQ29" s="79"/>
      <c r="LJR29" s="79"/>
      <c r="LJS29" s="79"/>
      <c r="LJT29" s="79"/>
      <c r="LJU29" s="79"/>
      <c r="LJV29" s="79"/>
      <c r="LJW29" s="566"/>
      <c r="LJX29" s="79"/>
      <c r="LJY29" s="79"/>
      <c r="LJZ29" s="79"/>
      <c r="LKA29" s="79"/>
      <c r="LKB29" s="567"/>
      <c r="LKC29" s="79"/>
      <c r="LKD29" s="79"/>
      <c r="LKE29" s="566"/>
      <c r="LKF29" s="79"/>
      <c r="LKG29" s="79"/>
      <c r="LKH29" s="79"/>
      <c r="LKI29" s="79"/>
      <c r="LKJ29" s="79"/>
      <c r="LKK29" s="79"/>
      <c r="LKL29" s="566"/>
      <c r="LKM29" s="79"/>
      <c r="LKN29" s="79"/>
      <c r="LKO29" s="79"/>
      <c r="LKP29" s="79"/>
      <c r="LKQ29" s="567"/>
      <c r="LKR29" s="79"/>
      <c r="LKS29" s="79"/>
      <c r="LKT29" s="566"/>
      <c r="LKU29" s="79"/>
      <c r="LKV29" s="79"/>
      <c r="LKW29" s="79"/>
      <c r="LKX29" s="79"/>
      <c r="LKY29" s="79"/>
      <c r="LKZ29" s="79"/>
      <c r="LLA29" s="566"/>
      <c r="LLB29" s="79"/>
      <c r="LLC29" s="79"/>
      <c r="LLD29" s="79"/>
      <c r="LLE29" s="79"/>
      <c r="LLF29" s="567"/>
      <c r="LLG29" s="79"/>
      <c r="LLH29" s="79"/>
      <c r="LLI29" s="566"/>
      <c r="LLJ29" s="79"/>
      <c r="LLK29" s="79"/>
      <c r="LLL29" s="79"/>
      <c r="LLM29" s="79"/>
      <c r="LLN29" s="79"/>
      <c r="LLO29" s="79"/>
      <c r="LLP29" s="566"/>
      <c r="LLQ29" s="79"/>
      <c r="LLR29" s="79"/>
      <c r="LLS29" s="79"/>
      <c r="LLT29" s="79"/>
      <c r="LLU29" s="567"/>
      <c r="LLV29" s="79"/>
      <c r="LLW29" s="79"/>
      <c r="LLX29" s="566"/>
      <c r="LLY29" s="79"/>
      <c r="LLZ29" s="79"/>
      <c r="LMA29" s="79"/>
      <c r="LMB29" s="79"/>
      <c r="LMC29" s="79"/>
      <c r="LMD29" s="79"/>
      <c r="LME29" s="566"/>
      <c r="LMF29" s="79"/>
      <c r="LMG29" s="79"/>
      <c r="LMH29" s="79"/>
      <c r="LMI29" s="79"/>
      <c r="LMJ29" s="567"/>
      <c r="LMK29" s="79"/>
      <c r="LML29" s="79"/>
      <c r="LMM29" s="566"/>
      <c r="LMN29" s="79"/>
      <c r="LMO29" s="79"/>
      <c r="LMP29" s="79"/>
      <c r="LMQ29" s="79"/>
      <c r="LMR29" s="79"/>
      <c r="LMS29" s="79"/>
      <c r="LMT29" s="566"/>
      <c r="LMU29" s="79"/>
      <c r="LMV29" s="79"/>
      <c r="LMW29" s="79"/>
      <c r="LMX29" s="79"/>
      <c r="LMY29" s="567"/>
      <c r="LMZ29" s="79"/>
      <c r="LNA29" s="79"/>
      <c r="LNB29" s="566"/>
      <c r="LNC29" s="79"/>
      <c r="LND29" s="79"/>
      <c r="LNE29" s="79"/>
      <c r="LNF29" s="79"/>
      <c r="LNG29" s="79"/>
      <c r="LNH29" s="79"/>
      <c r="LNI29" s="566"/>
      <c r="LNJ29" s="79"/>
      <c r="LNK29" s="79"/>
      <c r="LNL29" s="79"/>
      <c r="LNM29" s="79"/>
      <c r="LNN29" s="567"/>
      <c r="LNO29" s="79"/>
      <c r="LNP29" s="79"/>
      <c r="LNQ29" s="566"/>
      <c r="LNR29" s="79"/>
      <c r="LNS29" s="79"/>
      <c r="LNT29" s="79"/>
      <c r="LNU29" s="79"/>
      <c r="LNV29" s="79"/>
      <c r="LNW29" s="79"/>
      <c r="LNX29" s="566"/>
      <c r="LNY29" s="79"/>
      <c r="LNZ29" s="79"/>
      <c r="LOA29" s="79"/>
      <c r="LOB29" s="79"/>
      <c r="LOC29" s="567"/>
      <c r="LOD29" s="79"/>
      <c r="LOE29" s="79"/>
      <c r="LOF29" s="566"/>
      <c r="LOG29" s="79"/>
      <c r="LOH29" s="79"/>
      <c r="LOI29" s="79"/>
      <c r="LOJ29" s="79"/>
      <c r="LOK29" s="79"/>
      <c r="LOL29" s="79"/>
      <c r="LOM29" s="566"/>
      <c r="LON29" s="79"/>
      <c r="LOO29" s="79"/>
      <c r="LOP29" s="79"/>
      <c r="LOQ29" s="79"/>
      <c r="LOR29" s="567"/>
      <c r="LOS29" s="79"/>
      <c r="LOT29" s="79"/>
      <c r="LOU29" s="566"/>
      <c r="LOV29" s="79"/>
      <c r="LOW29" s="79"/>
      <c r="LOX29" s="79"/>
      <c r="LOY29" s="79"/>
      <c r="LOZ29" s="79"/>
      <c r="LPA29" s="79"/>
      <c r="LPB29" s="566"/>
      <c r="LPC29" s="79"/>
      <c r="LPD29" s="79"/>
      <c r="LPE29" s="79"/>
      <c r="LPF29" s="79"/>
      <c r="LPG29" s="567"/>
      <c r="LPH29" s="79"/>
      <c r="LPI29" s="79"/>
      <c r="LPJ29" s="566"/>
      <c r="LPK29" s="79"/>
      <c r="LPL29" s="79"/>
      <c r="LPM29" s="79"/>
      <c r="LPN29" s="79"/>
      <c r="LPO29" s="79"/>
      <c r="LPP29" s="79"/>
      <c r="LPQ29" s="566"/>
      <c r="LPR29" s="79"/>
      <c r="LPS29" s="79"/>
      <c r="LPT29" s="79"/>
      <c r="LPU29" s="79"/>
      <c r="LPV29" s="567"/>
      <c r="LPW29" s="79"/>
      <c r="LPX29" s="79"/>
      <c r="LPY29" s="566"/>
      <c r="LPZ29" s="79"/>
      <c r="LQA29" s="79"/>
      <c r="LQB29" s="79"/>
      <c r="LQC29" s="79"/>
      <c r="LQD29" s="79"/>
      <c r="LQE29" s="79"/>
      <c r="LQF29" s="566"/>
      <c r="LQG29" s="79"/>
      <c r="LQH29" s="79"/>
      <c r="LQI29" s="79"/>
      <c r="LQJ29" s="79"/>
      <c r="LQK29" s="567"/>
      <c r="LQL29" s="79"/>
      <c r="LQM29" s="79"/>
      <c r="LQN29" s="566"/>
      <c r="LQO29" s="79"/>
      <c r="LQP29" s="79"/>
      <c r="LQQ29" s="79"/>
      <c r="LQR29" s="79"/>
      <c r="LQS29" s="79"/>
      <c r="LQT29" s="79"/>
      <c r="LQU29" s="566"/>
      <c r="LQV29" s="79"/>
      <c r="LQW29" s="79"/>
      <c r="LQX29" s="79"/>
      <c r="LQY29" s="79"/>
      <c r="LQZ29" s="567"/>
      <c r="LRA29" s="79"/>
      <c r="LRB29" s="79"/>
      <c r="LRC29" s="566"/>
      <c r="LRD29" s="79"/>
      <c r="LRE29" s="79"/>
      <c r="LRF29" s="79"/>
      <c r="LRG29" s="79"/>
      <c r="LRH29" s="79"/>
      <c r="LRI29" s="79"/>
      <c r="LRJ29" s="566"/>
      <c r="LRK29" s="79"/>
      <c r="LRL29" s="79"/>
      <c r="LRM29" s="79"/>
      <c r="LRN29" s="79"/>
      <c r="LRO29" s="567"/>
      <c r="LRP29" s="79"/>
      <c r="LRQ29" s="79"/>
      <c r="LRR29" s="566"/>
      <c r="LRS29" s="79"/>
      <c r="LRT29" s="79"/>
      <c r="LRU29" s="79"/>
      <c r="LRV29" s="79"/>
      <c r="LRW29" s="79"/>
      <c r="LRX29" s="79"/>
      <c r="LRY29" s="566"/>
      <c r="LRZ29" s="79"/>
      <c r="LSA29" s="79"/>
      <c r="LSB29" s="79"/>
      <c r="LSC29" s="79"/>
      <c r="LSD29" s="567"/>
      <c r="LSE29" s="79"/>
      <c r="LSF29" s="79"/>
      <c r="LSG29" s="566"/>
      <c r="LSH29" s="79"/>
      <c r="LSI29" s="79"/>
      <c r="LSJ29" s="79"/>
      <c r="LSK29" s="79"/>
      <c r="LSL29" s="79"/>
      <c r="LSM29" s="79"/>
      <c r="LSN29" s="566"/>
      <c r="LSO29" s="79"/>
      <c r="LSP29" s="79"/>
      <c r="LSQ29" s="79"/>
      <c r="LSR29" s="79"/>
      <c r="LSS29" s="567"/>
      <c r="LST29" s="79"/>
      <c r="LSU29" s="79"/>
      <c r="LSV29" s="566"/>
      <c r="LSW29" s="79"/>
      <c r="LSX29" s="79"/>
      <c r="LSY29" s="79"/>
      <c r="LSZ29" s="79"/>
      <c r="LTA29" s="79"/>
      <c r="LTB29" s="79"/>
      <c r="LTC29" s="566"/>
      <c r="LTD29" s="79"/>
      <c r="LTE29" s="79"/>
      <c r="LTF29" s="79"/>
      <c r="LTG29" s="79"/>
      <c r="LTH29" s="567"/>
      <c r="LTI29" s="79"/>
      <c r="LTJ29" s="79"/>
      <c r="LTK29" s="566"/>
      <c r="LTL29" s="79"/>
      <c r="LTM29" s="79"/>
      <c r="LTN29" s="79"/>
      <c r="LTO29" s="79"/>
      <c r="LTP29" s="79"/>
      <c r="LTQ29" s="79"/>
      <c r="LTR29" s="566"/>
      <c r="LTS29" s="79"/>
      <c r="LTT29" s="79"/>
      <c r="LTU29" s="79"/>
      <c r="LTV29" s="79"/>
      <c r="LTW29" s="567"/>
      <c r="LTX29" s="79"/>
      <c r="LTY29" s="79"/>
      <c r="LTZ29" s="566"/>
      <c r="LUA29" s="79"/>
      <c r="LUB29" s="79"/>
      <c r="LUC29" s="79"/>
      <c r="LUD29" s="79"/>
      <c r="LUE29" s="79"/>
      <c r="LUF29" s="79"/>
      <c r="LUG29" s="566"/>
      <c r="LUH29" s="79"/>
      <c r="LUI29" s="79"/>
      <c r="LUJ29" s="79"/>
      <c r="LUK29" s="79"/>
      <c r="LUL29" s="567"/>
      <c r="LUM29" s="79"/>
      <c r="LUN29" s="79"/>
      <c r="LUO29" s="566"/>
      <c r="LUP29" s="79"/>
      <c r="LUQ29" s="79"/>
      <c r="LUR29" s="79"/>
      <c r="LUS29" s="79"/>
      <c r="LUT29" s="79"/>
      <c r="LUU29" s="79"/>
      <c r="LUV29" s="566"/>
      <c r="LUW29" s="79"/>
      <c r="LUX29" s="79"/>
      <c r="LUY29" s="79"/>
      <c r="LUZ29" s="79"/>
      <c r="LVA29" s="567"/>
      <c r="LVB29" s="79"/>
      <c r="LVC29" s="79"/>
      <c r="LVD29" s="566"/>
      <c r="LVE29" s="79"/>
      <c r="LVF29" s="79"/>
      <c r="LVG29" s="79"/>
      <c r="LVH29" s="79"/>
      <c r="LVI29" s="79"/>
      <c r="LVJ29" s="79"/>
      <c r="LVK29" s="566"/>
      <c r="LVL29" s="79"/>
      <c r="LVM29" s="79"/>
      <c r="LVN29" s="79"/>
      <c r="LVO29" s="79"/>
      <c r="LVP29" s="567"/>
      <c r="LVQ29" s="79"/>
      <c r="LVR29" s="79"/>
      <c r="LVS29" s="566"/>
      <c r="LVT29" s="79"/>
      <c r="LVU29" s="79"/>
      <c r="LVV29" s="79"/>
      <c r="LVW29" s="79"/>
      <c r="LVX29" s="79"/>
      <c r="LVY29" s="79"/>
      <c r="LVZ29" s="566"/>
      <c r="LWA29" s="79"/>
      <c r="LWB29" s="79"/>
      <c r="LWC29" s="79"/>
      <c r="LWD29" s="79"/>
      <c r="LWE29" s="567"/>
      <c r="LWF29" s="79"/>
      <c r="LWG29" s="79"/>
      <c r="LWH29" s="566"/>
      <c r="LWI29" s="79"/>
      <c r="LWJ29" s="79"/>
      <c r="LWK29" s="79"/>
      <c r="LWL29" s="79"/>
      <c r="LWM29" s="79"/>
      <c r="LWN29" s="79"/>
      <c r="LWO29" s="566"/>
      <c r="LWP29" s="79"/>
      <c r="LWQ29" s="79"/>
      <c r="LWR29" s="79"/>
      <c r="LWS29" s="79"/>
      <c r="LWT29" s="567"/>
      <c r="LWU29" s="79"/>
      <c r="LWV29" s="79"/>
      <c r="LWW29" s="566"/>
      <c r="LWX29" s="79"/>
      <c r="LWY29" s="79"/>
      <c r="LWZ29" s="79"/>
      <c r="LXA29" s="79"/>
      <c r="LXB29" s="79"/>
      <c r="LXC29" s="79"/>
      <c r="LXD29" s="566"/>
      <c r="LXE29" s="79"/>
      <c r="LXF29" s="79"/>
      <c r="LXG29" s="79"/>
      <c r="LXH29" s="79"/>
      <c r="LXI29" s="567"/>
      <c r="LXJ29" s="79"/>
      <c r="LXK29" s="79"/>
      <c r="LXL29" s="566"/>
      <c r="LXM29" s="79"/>
      <c r="LXN29" s="79"/>
      <c r="LXO29" s="79"/>
      <c r="LXP29" s="79"/>
      <c r="LXQ29" s="79"/>
      <c r="LXR29" s="79"/>
      <c r="LXS29" s="566"/>
      <c r="LXT29" s="79"/>
      <c r="LXU29" s="79"/>
      <c r="LXV29" s="79"/>
      <c r="LXW29" s="79"/>
      <c r="LXX29" s="567"/>
      <c r="LXY29" s="79"/>
      <c r="LXZ29" s="79"/>
      <c r="LYA29" s="566"/>
      <c r="LYB29" s="79"/>
      <c r="LYC29" s="79"/>
      <c r="LYD29" s="79"/>
      <c r="LYE29" s="79"/>
      <c r="LYF29" s="79"/>
      <c r="LYG29" s="79"/>
      <c r="LYH29" s="566"/>
      <c r="LYI29" s="79"/>
      <c r="LYJ29" s="79"/>
      <c r="LYK29" s="79"/>
      <c r="LYL29" s="79"/>
      <c r="LYM29" s="567"/>
      <c r="LYN29" s="79"/>
      <c r="LYO29" s="79"/>
      <c r="LYP29" s="566"/>
      <c r="LYQ29" s="79"/>
      <c r="LYR29" s="79"/>
      <c r="LYS29" s="79"/>
      <c r="LYT29" s="79"/>
      <c r="LYU29" s="79"/>
      <c r="LYV29" s="79"/>
      <c r="LYW29" s="566"/>
      <c r="LYX29" s="79"/>
      <c r="LYY29" s="79"/>
      <c r="LYZ29" s="79"/>
      <c r="LZA29" s="79"/>
      <c r="LZB29" s="567"/>
      <c r="LZC29" s="79"/>
      <c r="LZD29" s="79"/>
      <c r="LZE29" s="566"/>
      <c r="LZF29" s="79"/>
      <c r="LZG29" s="79"/>
      <c r="LZH29" s="79"/>
      <c r="LZI29" s="79"/>
      <c r="LZJ29" s="79"/>
      <c r="LZK29" s="79"/>
      <c r="LZL29" s="566"/>
      <c r="LZM29" s="79"/>
      <c r="LZN29" s="79"/>
      <c r="LZO29" s="79"/>
      <c r="LZP29" s="79"/>
      <c r="LZQ29" s="567"/>
      <c r="LZR29" s="79"/>
      <c r="LZS29" s="79"/>
      <c r="LZT29" s="566"/>
      <c r="LZU29" s="79"/>
      <c r="LZV29" s="79"/>
      <c r="LZW29" s="79"/>
      <c r="LZX29" s="79"/>
      <c r="LZY29" s="79"/>
      <c r="LZZ29" s="79"/>
      <c r="MAA29" s="566"/>
      <c r="MAB29" s="79"/>
      <c r="MAC29" s="79"/>
      <c r="MAD29" s="79"/>
      <c r="MAE29" s="79"/>
      <c r="MAF29" s="567"/>
      <c r="MAG29" s="79"/>
      <c r="MAH29" s="79"/>
      <c r="MAI29" s="566"/>
      <c r="MAJ29" s="79"/>
      <c r="MAK29" s="79"/>
      <c r="MAL29" s="79"/>
      <c r="MAM29" s="79"/>
      <c r="MAN29" s="79"/>
      <c r="MAO29" s="79"/>
      <c r="MAP29" s="566"/>
      <c r="MAQ29" s="79"/>
      <c r="MAR29" s="79"/>
      <c r="MAS29" s="79"/>
      <c r="MAT29" s="79"/>
      <c r="MAU29" s="567"/>
      <c r="MAV29" s="79"/>
      <c r="MAW29" s="79"/>
      <c r="MAX29" s="566"/>
      <c r="MAY29" s="79"/>
      <c r="MAZ29" s="79"/>
      <c r="MBA29" s="79"/>
      <c r="MBB29" s="79"/>
      <c r="MBC29" s="79"/>
      <c r="MBD29" s="79"/>
      <c r="MBE29" s="566"/>
      <c r="MBF29" s="79"/>
      <c r="MBG29" s="79"/>
      <c r="MBH29" s="79"/>
      <c r="MBI29" s="79"/>
      <c r="MBJ29" s="567"/>
      <c r="MBK29" s="79"/>
      <c r="MBL29" s="79"/>
      <c r="MBM29" s="566"/>
      <c r="MBN29" s="79"/>
      <c r="MBO29" s="79"/>
      <c r="MBP29" s="79"/>
      <c r="MBQ29" s="79"/>
      <c r="MBR29" s="79"/>
      <c r="MBS29" s="79"/>
      <c r="MBT29" s="566"/>
      <c r="MBU29" s="79"/>
      <c r="MBV29" s="79"/>
      <c r="MBW29" s="79"/>
      <c r="MBX29" s="79"/>
      <c r="MBY29" s="567"/>
      <c r="MBZ29" s="79"/>
      <c r="MCA29" s="79"/>
      <c r="MCB29" s="566"/>
      <c r="MCC29" s="79"/>
      <c r="MCD29" s="79"/>
      <c r="MCE29" s="79"/>
      <c r="MCF29" s="79"/>
      <c r="MCG29" s="79"/>
      <c r="MCH29" s="79"/>
      <c r="MCI29" s="566"/>
      <c r="MCJ29" s="79"/>
      <c r="MCK29" s="79"/>
      <c r="MCL29" s="79"/>
      <c r="MCM29" s="79"/>
      <c r="MCN29" s="567"/>
      <c r="MCO29" s="79"/>
      <c r="MCP29" s="79"/>
      <c r="MCQ29" s="566"/>
      <c r="MCR29" s="79"/>
      <c r="MCS29" s="79"/>
      <c r="MCT29" s="79"/>
      <c r="MCU29" s="79"/>
      <c r="MCV29" s="79"/>
      <c r="MCW29" s="79"/>
      <c r="MCX29" s="566"/>
      <c r="MCY29" s="79"/>
      <c r="MCZ29" s="79"/>
      <c r="MDA29" s="79"/>
      <c r="MDB29" s="79"/>
      <c r="MDC29" s="567"/>
      <c r="MDD29" s="79"/>
      <c r="MDE29" s="79"/>
      <c r="MDF29" s="566"/>
      <c r="MDG29" s="79"/>
      <c r="MDH29" s="79"/>
      <c r="MDI29" s="79"/>
      <c r="MDJ29" s="79"/>
      <c r="MDK29" s="79"/>
      <c r="MDL29" s="79"/>
      <c r="MDM29" s="566"/>
      <c r="MDN29" s="79"/>
      <c r="MDO29" s="79"/>
      <c r="MDP29" s="79"/>
      <c r="MDQ29" s="79"/>
      <c r="MDR29" s="567"/>
      <c r="MDS29" s="79"/>
      <c r="MDT29" s="79"/>
      <c r="MDU29" s="566"/>
      <c r="MDV29" s="79"/>
      <c r="MDW29" s="79"/>
      <c r="MDX29" s="79"/>
      <c r="MDY29" s="79"/>
      <c r="MDZ29" s="79"/>
      <c r="MEA29" s="79"/>
      <c r="MEB29" s="566"/>
      <c r="MEC29" s="79"/>
      <c r="MED29" s="79"/>
      <c r="MEE29" s="79"/>
      <c r="MEF29" s="79"/>
      <c r="MEG29" s="567"/>
      <c r="MEH29" s="79"/>
      <c r="MEI29" s="79"/>
      <c r="MEJ29" s="566"/>
      <c r="MEK29" s="79"/>
      <c r="MEL29" s="79"/>
      <c r="MEM29" s="79"/>
      <c r="MEN29" s="79"/>
      <c r="MEO29" s="79"/>
      <c r="MEP29" s="79"/>
      <c r="MEQ29" s="566"/>
      <c r="MER29" s="79"/>
      <c r="MES29" s="79"/>
      <c r="MET29" s="79"/>
      <c r="MEU29" s="79"/>
      <c r="MEV29" s="567"/>
      <c r="MEW29" s="79"/>
      <c r="MEX29" s="79"/>
      <c r="MEY29" s="566"/>
      <c r="MEZ29" s="79"/>
      <c r="MFA29" s="79"/>
      <c r="MFB29" s="79"/>
      <c r="MFC29" s="79"/>
      <c r="MFD29" s="79"/>
      <c r="MFE29" s="79"/>
      <c r="MFF29" s="566"/>
      <c r="MFG29" s="79"/>
      <c r="MFH29" s="79"/>
      <c r="MFI29" s="79"/>
      <c r="MFJ29" s="79"/>
      <c r="MFK29" s="567"/>
      <c r="MFL29" s="79"/>
      <c r="MFM29" s="79"/>
      <c r="MFN29" s="566"/>
      <c r="MFO29" s="79"/>
      <c r="MFP29" s="79"/>
      <c r="MFQ29" s="79"/>
      <c r="MFR29" s="79"/>
      <c r="MFS29" s="79"/>
      <c r="MFT29" s="79"/>
      <c r="MFU29" s="566"/>
      <c r="MFV29" s="79"/>
      <c r="MFW29" s="79"/>
      <c r="MFX29" s="79"/>
      <c r="MFY29" s="79"/>
      <c r="MFZ29" s="567"/>
      <c r="MGA29" s="79"/>
      <c r="MGB29" s="79"/>
      <c r="MGC29" s="566"/>
      <c r="MGD29" s="79"/>
      <c r="MGE29" s="79"/>
      <c r="MGF29" s="79"/>
      <c r="MGG29" s="79"/>
      <c r="MGH29" s="79"/>
      <c r="MGI29" s="79"/>
      <c r="MGJ29" s="566"/>
      <c r="MGK29" s="79"/>
      <c r="MGL29" s="79"/>
      <c r="MGM29" s="79"/>
      <c r="MGN29" s="79"/>
      <c r="MGO29" s="567"/>
      <c r="MGP29" s="79"/>
      <c r="MGQ29" s="79"/>
      <c r="MGR29" s="566"/>
      <c r="MGS29" s="79"/>
      <c r="MGT29" s="79"/>
      <c r="MGU29" s="79"/>
      <c r="MGV29" s="79"/>
      <c r="MGW29" s="79"/>
      <c r="MGX29" s="79"/>
      <c r="MGY29" s="566"/>
      <c r="MGZ29" s="79"/>
      <c r="MHA29" s="79"/>
      <c r="MHB29" s="79"/>
      <c r="MHC29" s="79"/>
      <c r="MHD29" s="567"/>
      <c r="MHE29" s="79"/>
      <c r="MHF29" s="79"/>
      <c r="MHG29" s="566"/>
      <c r="MHH29" s="79"/>
      <c r="MHI29" s="79"/>
      <c r="MHJ29" s="79"/>
      <c r="MHK29" s="79"/>
      <c r="MHL29" s="79"/>
      <c r="MHM29" s="79"/>
      <c r="MHN29" s="566"/>
      <c r="MHO29" s="79"/>
      <c r="MHP29" s="79"/>
      <c r="MHQ29" s="79"/>
      <c r="MHR29" s="79"/>
      <c r="MHS29" s="567"/>
      <c r="MHT29" s="79"/>
      <c r="MHU29" s="79"/>
      <c r="MHV29" s="566"/>
      <c r="MHW29" s="79"/>
      <c r="MHX29" s="79"/>
      <c r="MHY29" s="79"/>
      <c r="MHZ29" s="79"/>
      <c r="MIA29" s="79"/>
      <c r="MIB29" s="79"/>
      <c r="MIC29" s="566"/>
      <c r="MID29" s="79"/>
      <c r="MIE29" s="79"/>
      <c r="MIF29" s="79"/>
      <c r="MIG29" s="79"/>
      <c r="MIH29" s="567"/>
      <c r="MII29" s="79"/>
      <c r="MIJ29" s="79"/>
      <c r="MIK29" s="566"/>
      <c r="MIL29" s="79"/>
      <c r="MIM29" s="79"/>
      <c r="MIN29" s="79"/>
      <c r="MIO29" s="79"/>
      <c r="MIP29" s="79"/>
      <c r="MIQ29" s="79"/>
      <c r="MIR29" s="566"/>
      <c r="MIS29" s="79"/>
      <c r="MIT29" s="79"/>
      <c r="MIU29" s="79"/>
      <c r="MIV29" s="79"/>
      <c r="MIW29" s="567"/>
      <c r="MIX29" s="79"/>
      <c r="MIY29" s="79"/>
      <c r="MIZ29" s="566"/>
      <c r="MJA29" s="79"/>
      <c r="MJB29" s="79"/>
      <c r="MJC29" s="79"/>
      <c r="MJD29" s="79"/>
      <c r="MJE29" s="79"/>
      <c r="MJF29" s="79"/>
      <c r="MJG29" s="566"/>
      <c r="MJH29" s="79"/>
      <c r="MJI29" s="79"/>
      <c r="MJJ29" s="79"/>
      <c r="MJK29" s="79"/>
      <c r="MJL29" s="567"/>
      <c r="MJM29" s="79"/>
      <c r="MJN29" s="79"/>
      <c r="MJO29" s="566"/>
      <c r="MJP29" s="79"/>
      <c r="MJQ29" s="79"/>
      <c r="MJR29" s="79"/>
      <c r="MJS29" s="79"/>
      <c r="MJT29" s="79"/>
      <c r="MJU29" s="79"/>
      <c r="MJV29" s="566"/>
      <c r="MJW29" s="79"/>
      <c r="MJX29" s="79"/>
      <c r="MJY29" s="79"/>
      <c r="MJZ29" s="79"/>
      <c r="MKA29" s="567"/>
      <c r="MKB29" s="79"/>
      <c r="MKC29" s="79"/>
      <c r="MKD29" s="566"/>
      <c r="MKE29" s="79"/>
      <c r="MKF29" s="79"/>
      <c r="MKG29" s="79"/>
      <c r="MKH29" s="79"/>
      <c r="MKI29" s="79"/>
      <c r="MKJ29" s="79"/>
      <c r="MKK29" s="566"/>
      <c r="MKL29" s="79"/>
      <c r="MKM29" s="79"/>
      <c r="MKN29" s="79"/>
      <c r="MKO29" s="79"/>
      <c r="MKP29" s="567"/>
      <c r="MKQ29" s="79"/>
      <c r="MKR29" s="79"/>
      <c r="MKS29" s="566"/>
      <c r="MKT29" s="79"/>
      <c r="MKU29" s="79"/>
      <c r="MKV29" s="79"/>
      <c r="MKW29" s="79"/>
      <c r="MKX29" s="79"/>
      <c r="MKY29" s="79"/>
      <c r="MKZ29" s="566"/>
      <c r="MLA29" s="79"/>
      <c r="MLB29" s="79"/>
      <c r="MLC29" s="79"/>
      <c r="MLD29" s="79"/>
      <c r="MLE29" s="567"/>
      <c r="MLF29" s="79"/>
      <c r="MLG29" s="79"/>
      <c r="MLH29" s="566"/>
      <c r="MLI29" s="79"/>
      <c r="MLJ29" s="79"/>
      <c r="MLK29" s="79"/>
      <c r="MLL29" s="79"/>
      <c r="MLM29" s="79"/>
      <c r="MLN29" s="79"/>
      <c r="MLO29" s="566"/>
      <c r="MLP29" s="79"/>
      <c r="MLQ29" s="79"/>
      <c r="MLR29" s="79"/>
      <c r="MLS29" s="79"/>
      <c r="MLT29" s="567"/>
      <c r="MLU29" s="79"/>
      <c r="MLV29" s="79"/>
      <c r="MLW29" s="566"/>
      <c r="MLX29" s="79"/>
      <c r="MLY29" s="79"/>
      <c r="MLZ29" s="79"/>
      <c r="MMA29" s="79"/>
      <c r="MMB29" s="79"/>
      <c r="MMC29" s="79"/>
      <c r="MMD29" s="566"/>
      <c r="MME29" s="79"/>
      <c r="MMF29" s="79"/>
      <c r="MMG29" s="79"/>
      <c r="MMH29" s="79"/>
      <c r="MMI29" s="567"/>
      <c r="MMJ29" s="79"/>
      <c r="MMK29" s="79"/>
      <c r="MML29" s="566"/>
      <c r="MMM29" s="79"/>
      <c r="MMN29" s="79"/>
      <c r="MMO29" s="79"/>
      <c r="MMP29" s="79"/>
      <c r="MMQ29" s="79"/>
      <c r="MMR29" s="79"/>
      <c r="MMS29" s="566"/>
      <c r="MMT29" s="79"/>
      <c r="MMU29" s="79"/>
      <c r="MMV29" s="79"/>
      <c r="MMW29" s="79"/>
      <c r="MMX29" s="567"/>
      <c r="MMY29" s="79"/>
      <c r="MMZ29" s="79"/>
      <c r="MNA29" s="566"/>
      <c r="MNB29" s="79"/>
      <c r="MNC29" s="79"/>
      <c r="MND29" s="79"/>
      <c r="MNE29" s="79"/>
      <c r="MNF29" s="79"/>
      <c r="MNG29" s="79"/>
      <c r="MNH29" s="566"/>
      <c r="MNI29" s="79"/>
      <c r="MNJ29" s="79"/>
      <c r="MNK29" s="79"/>
      <c r="MNL29" s="79"/>
      <c r="MNM29" s="567"/>
      <c r="MNN29" s="79"/>
      <c r="MNO29" s="79"/>
      <c r="MNP29" s="566"/>
      <c r="MNQ29" s="79"/>
      <c r="MNR29" s="79"/>
      <c r="MNS29" s="79"/>
      <c r="MNT29" s="79"/>
      <c r="MNU29" s="79"/>
      <c r="MNV29" s="79"/>
      <c r="MNW29" s="566"/>
      <c r="MNX29" s="79"/>
      <c r="MNY29" s="79"/>
      <c r="MNZ29" s="79"/>
      <c r="MOA29" s="79"/>
      <c r="MOB29" s="567"/>
      <c r="MOC29" s="79"/>
      <c r="MOD29" s="79"/>
      <c r="MOE29" s="566"/>
      <c r="MOF29" s="79"/>
      <c r="MOG29" s="79"/>
      <c r="MOH29" s="79"/>
      <c r="MOI29" s="79"/>
      <c r="MOJ29" s="79"/>
      <c r="MOK29" s="79"/>
      <c r="MOL29" s="566"/>
      <c r="MOM29" s="79"/>
      <c r="MON29" s="79"/>
      <c r="MOO29" s="79"/>
      <c r="MOP29" s="79"/>
      <c r="MOQ29" s="567"/>
      <c r="MOR29" s="79"/>
      <c r="MOS29" s="79"/>
      <c r="MOT29" s="566"/>
      <c r="MOU29" s="79"/>
      <c r="MOV29" s="79"/>
      <c r="MOW29" s="79"/>
      <c r="MOX29" s="79"/>
      <c r="MOY29" s="79"/>
      <c r="MOZ29" s="79"/>
      <c r="MPA29" s="566"/>
      <c r="MPB29" s="79"/>
      <c r="MPC29" s="79"/>
      <c r="MPD29" s="79"/>
      <c r="MPE29" s="79"/>
      <c r="MPF29" s="567"/>
      <c r="MPG29" s="79"/>
      <c r="MPH29" s="79"/>
      <c r="MPI29" s="566"/>
      <c r="MPJ29" s="79"/>
      <c r="MPK29" s="79"/>
      <c r="MPL29" s="79"/>
      <c r="MPM29" s="79"/>
      <c r="MPN29" s="79"/>
      <c r="MPO29" s="79"/>
      <c r="MPP29" s="566"/>
      <c r="MPQ29" s="79"/>
      <c r="MPR29" s="79"/>
      <c r="MPS29" s="79"/>
      <c r="MPT29" s="79"/>
      <c r="MPU29" s="567"/>
      <c r="MPV29" s="79"/>
      <c r="MPW29" s="79"/>
      <c r="MPX29" s="566"/>
      <c r="MPY29" s="79"/>
      <c r="MPZ29" s="79"/>
      <c r="MQA29" s="79"/>
      <c r="MQB29" s="79"/>
      <c r="MQC29" s="79"/>
      <c r="MQD29" s="79"/>
      <c r="MQE29" s="566"/>
      <c r="MQF29" s="79"/>
      <c r="MQG29" s="79"/>
      <c r="MQH29" s="79"/>
      <c r="MQI29" s="79"/>
      <c r="MQJ29" s="567"/>
      <c r="MQK29" s="79"/>
      <c r="MQL29" s="79"/>
      <c r="MQM29" s="566"/>
      <c r="MQN29" s="79"/>
      <c r="MQO29" s="79"/>
      <c r="MQP29" s="79"/>
      <c r="MQQ29" s="79"/>
      <c r="MQR29" s="79"/>
      <c r="MQS29" s="79"/>
      <c r="MQT29" s="566"/>
      <c r="MQU29" s="79"/>
      <c r="MQV29" s="79"/>
      <c r="MQW29" s="79"/>
      <c r="MQX29" s="79"/>
      <c r="MQY29" s="567"/>
      <c r="MQZ29" s="79"/>
      <c r="MRA29" s="79"/>
      <c r="MRB29" s="566"/>
      <c r="MRC29" s="79"/>
      <c r="MRD29" s="79"/>
      <c r="MRE29" s="79"/>
      <c r="MRF29" s="79"/>
      <c r="MRG29" s="79"/>
      <c r="MRH29" s="79"/>
      <c r="MRI29" s="566"/>
      <c r="MRJ29" s="79"/>
      <c r="MRK29" s="79"/>
      <c r="MRL29" s="79"/>
      <c r="MRM29" s="79"/>
      <c r="MRN29" s="567"/>
      <c r="MRO29" s="79"/>
      <c r="MRP29" s="79"/>
      <c r="MRQ29" s="566"/>
      <c r="MRR29" s="79"/>
      <c r="MRS29" s="79"/>
      <c r="MRT29" s="79"/>
      <c r="MRU29" s="79"/>
      <c r="MRV29" s="79"/>
      <c r="MRW29" s="79"/>
      <c r="MRX29" s="566"/>
      <c r="MRY29" s="79"/>
      <c r="MRZ29" s="79"/>
      <c r="MSA29" s="79"/>
      <c r="MSB29" s="79"/>
      <c r="MSC29" s="567"/>
      <c r="MSD29" s="79"/>
      <c r="MSE29" s="79"/>
      <c r="MSF29" s="566"/>
      <c r="MSG29" s="79"/>
      <c r="MSH29" s="79"/>
      <c r="MSI29" s="79"/>
      <c r="MSJ29" s="79"/>
      <c r="MSK29" s="79"/>
      <c r="MSL29" s="79"/>
      <c r="MSM29" s="566"/>
      <c r="MSN29" s="79"/>
      <c r="MSO29" s="79"/>
      <c r="MSP29" s="79"/>
      <c r="MSQ29" s="79"/>
      <c r="MSR29" s="567"/>
      <c r="MSS29" s="79"/>
      <c r="MST29" s="79"/>
      <c r="MSU29" s="566"/>
      <c r="MSV29" s="79"/>
      <c r="MSW29" s="79"/>
      <c r="MSX29" s="79"/>
      <c r="MSY29" s="79"/>
      <c r="MSZ29" s="79"/>
      <c r="MTA29" s="79"/>
      <c r="MTB29" s="566"/>
      <c r="MTC29" s="79"/>
      <c r="MTD29" s="79"/>
      <c r="MTE29" s="79"/>
      <c r="MTF29" s="79"/>
      <c r="MTG29" s="567"/>
      <c r="MTH29" s="79"/>
      <c r="MTI29" s="79"/>
      <c r="MTJ29" s="566"/>
      <c r="MTK29" s="79"/>
      <c r="MTL29" s="79"/>
      <c r="MTM29" s="79"/>
      <c r="MTN29" s="79"/>
      <c r="MTO29" s="79"/>
      <c r="MTP29" s="79"/>
      <c r="MTQ29" s="566"/>
      <c r="MTR29" s="79"/>
      <c r="MTS29" s="79"/>
      <c r="MTT29" s="79"/>
      <c r="MTU29" s="79"/>
      <c r="MTV29" s="567"/>
      <c r="MTW29" s="79"/>
      <c r="MTX29" s="79"/>
      <c r="MTY29" s="566"/>
      <c r="MTZ29" s="79"/>
      <c r="MUA29" s="79"/>
      <c r="MUB29" s="79"/>
      <c r="MUC29" s="79"/>
      <c r="MUD29" s="79"/>
      <c r="MUE29" s="79"/>
      <c r="MUF29" s="566"/>
      <c r="MUG29" s="79"/>
      <c r="MUH29" s="79"/>
      <c r="MUI29" s="79"/>
      <c r="MUJ29" s="79"/>
      <c r="MUK29" s="567"/>
      <c r="MUL29" s="79"/>
      <c r="MUM29" s="79"/>
      <c r="MUN29" s="566"/>
      <c r="MUO29" s="79"/>
      <c r="MUP29" s="79"/>
      <c r="MUQ29" s="79"/>
      <c r="MUR29" s="79"/>
      <c r="MUS29" s="79"/>
      <c r="MUT29" s="79"/>
      <c r="MUU29" s="566"/>
      <c r="MUV29" s="79"/>
      <c r="MUW29" s="79"/>
      <c r="MUX29" s="79"/>
      <c r="MUY29" s="79"/>
      <c r="MUZ29" s="567"/>
      <c r="MVA29" s="79"/>
      <c r="MVB29" s="79"/>
      <c r="MVC29" s="566"/>
      <c r="MVD29" s="79"/>
      <c r="MVE29" s="79"/>
      <c r="MVF29" s="79"/>
      <c r="MVG29" s="79"/>
      <c r="MVH29" s="79"/>
      <c r="MVI29" s="79"/>
      <c r="MVJ29" s="566"/>
      <c r="MVK29" s="79"/>
      <c r="MVL29" s="79"/>
      <c r="MVM29" s="79"/>
      <c r="MVN29" s="79"/>
      <c r="MVO29" s="567"/>
      <c r="MVP29" s="79"/>
      <c r="MVQ29" s="79"/>
      <c r="MVR29" s="566"/>
      <c r="MVS29" s="79"/>
      <c r="MVT29" s="79"/>
      <c r="MVU29" s="79"/>
      <c r="MVV29" s="79"/>
      <c r="MVW29" s="79"/>
      <c r="MVX29" s="79"/>
      <c r="MVY29" s="566"/>
      <c r="MVZ29" s="79"/>
      <c r="MWA29" s="79"/>
      <c r="MWB29" s="79"/>
      <c r="MWC29" s="79"/>
      <c r="MWD29" s="567"/>
      <c r="MWE29" s="79"/>
      <c r="MWF29" s="79"/>
      <c r="MWG29" s="566"/>
      <c r="MWH29" s="79"/>
      <c r="MWI29" s="79"/>
      <c r="MWJ29" s="79"/>
      <c r="MWK29" s="79"/>
      <c r="MWL29" s="79"/>
      <c r="MWM29" s="79"/>
      <c r="MWN29" s="566"/>
      <c r="MWO29" s="79"/>
      <c r="MWP29" s="79"/>
      <c r="MWQ29" s="79"/>
      <c r="MWR29" s="79"/>
      <c r="MWS29" s="567"/>
      <c r="MWT29" s="79"/>
      <c r="MWU29" s="79"/>
      <c r="MWV29" s="566"/>
      <c r="MWW29" s="79"/>
      <c r="MWX29" s="79"/>
      <c r="MWY29" s="79"/>
      <c r="MWZ29" s="79"/>
      <c r="MXA29" s="79"/>
      <c r="MXB29" s="79"/>
      <c r="MXC29" s="566"/>
      <c r="MXD29" s="79"/>
      <c r="MXE29" s="79"/>
      <c r="MXF29" s="79"/>
      <c r="MXG29" s="79"/>
      <c r="MXH29" s="567"/>
      <c r="MXI29" s="79"/>
      <c r="MXJ29" s="79"/>
      <c r="MXK29" s="566"/>
      <c r="MXL29" s="79"/>
      <c r="MXM29" s="79"/>
      <c r="MXN29" s="79"/>
      <c r="MXO29" s="79"/>
      <c r="MXP29" s="79"/>
      <c r="MXQ29" s="79"/>
      <c r="MXR29" s="566"/>
      <c r="MXS29" s="79"/>
      <c r="MXT29" s="79"/>
      <c r="MXU29" s="79"/>
      <c r="MXV29" s="79"/>
      <c r="MXW29" s="567"/>
      <c r="MXX29" s="79"/>
      <c r="MXY29" s="79"/>
      <c r="MXZ29" s="566"/>
      <c r="MYA29" s="79"/>
      <c r="MYB29" s="79"/>
      <c r="MYC29" s="79"/>
      <c r="MYD29" s="79"/>
      <c r="MYE29" s="79"/>
      <c r="MYF29" s="79"/>
      <c r="MYG29" s="566"/>
      <c r="MYH29" s="79"/>
      <c r="MYI29" s="79"/>
      <c r="MYJ29" s="79"/>
      <c r="MYK29" s="79"/>
      <c r="MYL29" s="567"/>
      <c r="MYM29" s="79"/>
      <c r="MYN29" s="79"/>
      <c r="MYO29" s="566"/>
      <c r="MYP29" s="79"/>
      <c r="MYQ29" s="79"/>
      <c r="MYR29" s="79"/>
      <c r="MYS29" s="79"/>
      <c r="MYT29" s="79"/>
      <c r="MYU29" s="79"/>
      <c r="MYV29" s="566"/>
      <c r="MYW29" s="79"/>
      <c r="MYX29" s="79"/>
      <c r="MYY29" s="79"/>
      <c r="MYZ29" s="79"/>
      <c r="MZA29" s="567"/>
      <c r="MZB29" s="79"/>
      <c r="MZC29" s="79"/>
      <c r="MZD29" s="566"/>
      <c r="MZE29" s="79"/>
      <c r="MZF29" s="79"/>
      <c r="MZG29" s="79"/>
      <c r="MZH29" s="79"/>
      <c r="MZI29" s="79"/>
      <c r="MZJ29" s="79"/>
      <c r="MZK29" s="566"/>
      <c r="MZL29" s="79"/>
      <c r="MZM29" s="79"/>
      <c r="MZN29" s="79"/>
      <c r="MZO29" s="79"/>
      <c r="MZP29" s="567"/>
      <c r="MZQ29" s="79"/>
      <c r="MZR29" s="79"/>
      <c r="MZS29" s="566"/>
      <c r="MZT29" s="79"/>
      <c r="MZU29" s="79"/>
      <c r="MZV29" s="79"/>
      <c r="MZW29" s="79"/>
      <c r="MZX29" s="79"/>
      <c r="MZY29" s="79"/>
      <c r="MZZ29" s="566"/>
      <c r="NAA29" s="79"/>
      <c r="NAB29" s="79"/>
      <c r="NAC29" s="79"/>
      <c r="NAD29" s="79"/>
      <c r="NAE29" s="567"/>
      <c r="NAF29" s="79"/>
      <c r="NAG29" s="79"/>
      <c r="NAH29" s="566"/>
      <c r="NAI29" s="79"/>
      <c r="NAJ29" s="79"/>
      <c r="NAK29" s="79"/>
      <c r="NAL29" s="79"/>
      <c r="NAM29" s="79"/>
      <c r="NAN29" s="79"/>
      <c r="NAO29" s="566"/>
      <c r="NAP29" s="79"/>
      <c r="NAQ29" s="79"/>
      <c r="NAR29" s="79"/>
      <c r="NAS29" s="79"/>
      <c r="NAT29" s="567"/>
      <c r="NAU29" s="79"/>
      <c r="NAV29" s="79"/>
      <c r="NAW29" s="566"/>
      <c r="NAX29" s="79"/>
      <c r="NAY29" s="79"/>
      <c r="NAZ29" s="79"/>
      <c r="NBA29" s="79"/>
      <c r="NBB29" s="79"/>
      <c r="NBC29" s="79"/>
      <c r="NBD29" s="566"/>
      <c r="NBE29" s="79"/>
      <c r="NBF29" s="79"/>
      <c r="NBG29" s="79"/>
      <c r="NBH29" s="79"/>
      <c r="NBI29" s="567"/>
      <c r="NBJ29" s="79"/>
      <c r="NBK29" s="79"/>
      <c r="NBL29" s="566"/>
      <c r="NBM29" s="79"/>
      <c r="NBN29" s="79"/>
      <c r="NBO29" s="79"/>
      <c r="NBP29" s="79"/>
      <c r="NBQ29" s="79"/>
      <c r="NBR29" s="79"/>
      <c r="NBS29" s="566"/>
      <c r="NBT29" s="79"/>
      <c r="NBU29" s="79"/>
      <c r="NBV29" s="79"/>
      <c r="NBW29" s="79"/>
      <c r="NBX29" s="567"/>
      <c r="NBY29" s="79"/>
      <c r="NBZ29" s="79"/>
      <c r="NCA29" s="566"/>
      <c r="NCB29" s="79"/>
      <c r="NCC29" s="79"/>
      <c r="NCD29" s="79"/>
      <c r="NCE29" s="79"/>
      <c r="NCF29" s="79"/>
      <c r="NCG29" s="79"/>
      <c r="NCH29" s="566"/>
      <c r="NCI29" s="79"/>
      <c r="NCJ29" s="79"/>
      <c r="NCK29" s="79"/>
      <c r="NCL29" s="79"/>
      <c r="NCM29" s="567"/>
      <c r="NCN29" s="79"/>
      <c r="NCO29" s="79"/>
      <c r="NCP29" s="566"/>
      <c r="NCQ29" s="79"/>
      <c r="NCR29" s="79"/>
      <c r="NCS29" s="79"/>
      <c r="NCT29" s="79"/>
      <c r="NCU29" s="79"/>
      <c r="NCV29" s="79"/>
      <c r="NCW29" s="566"/>
      <c r="NCX29" s="79"/>
      <c r="NCY29" s="79"/>
      <c r="NCZ29" s="79"/>
      <c r="NDA29" s="79"/>
      <c r="NDB29" s="567"/>
      <c r="NDC29" s="79"/>
      <c r="NDD29" s="79"/>
      <c r="NDE29" s="566"/>
      <c r="NDF29" s="79"/>
      <c r="NDG29" s="79"/>
      <c r="NDH29" s="79"/>
      <c r="NDI29" s="79"/>
      <c r="NDJ29" s="79"/>
      <c r="NDK29" s="79"/>
      <c r="NDL29" s="566"/>
      <c r="NDM29" s="79"/>
      <c r="NDN29" s="79"/>
      <c r="NDO29" s="79"/>
      <c r="NDP29" s="79"/>
      <c r="NDQ29" s="567"/>
      <c r="NDR29" s="79"/>
      <c r="NDS29" s="79"/>
      <c r="NDT29" s="566"/>
      <c r="NDU29" s="79"/>
      <c r="NDV29" s="79"/>
      <c r="NDW29" s="79"/>
      <c r="NDX29" s="79"/>
      <c r="NDY29" s="79"/>
      <c r="NDZ29" s="79"/>
      <c r="NEA29" s="566"/>
      <c r="NEB29" s="79"/>
      <c r="NEC29" s="79"/>
      <c r="NED29" s="79"/>
      <c r="NEE29" s="79"/>
      <c r="NEF29" s="567"/>
      <c r="NEG29" s="79"/>
      <c r="NEH29" s="79"/>
      <c r="NEI29" s="566"/>
      <c r="NEJ29" s="79"/>
      <c r="NEK29" s="79"/>
      <c r="NEL29" s="79"/>
      <c r="NEM29" s="79"/>
      <c r="NEN29" s="79"/>
      <c r="NEO29" s="79"/>
      <c r="NEP29" s="566"/>
      <c r="NEQ29" s="79"/>
      <c r="NER29" s="79"/>
      <c r="NES29" s="79"/>
      <c r="NET29" s="79"/>
      <c r="NEU29" s="567"/>
      <c r="NEV29" s="79"/>
      <c r="NEW29" s="79"/>
      <c r="NEX29" s="566"/>
      <c r="NEY29" s="79"/>
      <c r="NEZ29" s="79"/>
      <c r="NFA29" s="79"/>
      <c r="NFB29" s="79"/>
      <c r="NFC29" s="79"/>
      <c r="NFD29" s="79"/>
      <c r="NFE29" s="566"/>
      <c r="NFF29" s="79"/>
      <c r="NFG29" s="79"/>
      <c r="NFH29" s="79"/>
      <c r="NFI29" s="79"/>
      <c r="NFJ29" s="567"/>
      <c r="NFK29" s="79"/>
      <c r="NFL29" s="79"/>
      <c r="NFM29" s="566"/>
      <c r="NFN29" s="79"/>
      <c r="NFO29" s="79"/>
      <c r="NFP29" s="79"/>
      <c r="NFQ29" s="79"/>
      <c r="NFR29" s="79"/>
      <c r="NFS29" s="79"/>
      <c r="NFT29" s="566"/>
      <c r="NFU29" s="79"/>
      <c r="NFV29" s="79"/>
      <c r="NFW29" s="79"/>
      <c r="NFX29" s="79"/>
      <c r="NFY29" s="567"/>
      <c r="NFZ29" s="79"/>
      <c r="NGA29" s="79"/>
      <c r="NGB29" s="566"/>
      <c r="NGC29" s="79"/>
      <c r="NGD29" s="79"/>
      <c r="NGE29" s="79"/>
      <c r="NGF29" s="79"/>
      <c r="NGG29" s="79"/>
      <c r="NGH29" s="79"/>
      <c r="NGI29" s="566"/>
      <c r="NGJ29" s="79"/>
      <c r="NGK29" s="79"/>
      <c r="NGL29" s="79"/>
      <c r="NGM29" s="79"/>
      <c r="NGN29" s="567"/>
      <c r="NGO29" s="79"/>
      <c r="NGP29" s="79"/>
      <c r="NGQ29" s="566"/>
      <c r="NGR29" s="79"/>
      <c r="NGS29" s="79"/>
      <c r="NGT29" s="79"/>
      <c r="NGU29" s="79"/>
      <c r="NGV29" s="79"/>
      <c r="NGW29" s="79"/>
      <c r="NGX29" s="566"/>
      <c r="NGY29" s="79"/>
      <c r="NGZ29" s="79"/>
      <c r="NHA29" s="79"/>
      <c r="NHB29" s="79"/>
      <c r="NHC29" s="567"/>
      <c r="NHD29" s="79"/>
      <c r="NHE29" s="79"/>
      <c r="NHF29" s="566"/>
      <c r="NHG29" s="79"/>
      <c r="NHH29" s="79"/>
      <c r="NHI29" s="79"/>
      <c r="NHJ29" s="79"/>
      <c r="NHK29" s="79"/>
      <c r="NHL29" s="79"/>
      <c r="NHM29" s="566"/>
      <c r="NHN29" s="79"/>
      <c r="NHO29" s="79"/>
      <c r="NHP29" s="79"/>
      <c r="NHQ29" s="79"/>
      <c r="NHR29" s="567"/>
      <c r="NHS29" s="79"/>
      <c r="NHT29" s="79"/>
      <c r="NHU29" s="566"/>
      <c r="NHV29" s="79"/>
      <c r="NHW29" s="79"/>
      <c r="NHX29" s="79"/>
      <c r="NHY29" s="79"/>
      <c r="NHZ29" s="79"/>
      <c r="NIA29" s="79"/>
      <c r="NIB29" s="566"/>
      <c r="NIC29" s="79"/>
      <c r="NID29" s="79"/>
      <c r="NIE29" s="79"/>
      <c r="NIF29" s="79"/>
      <c r="NIG29" s="567"/>
      <c r="NIH29" s="79"/>
      <c r="NII29" s="79"/>
      <c r="NIJ29" s="566"/>
      <c r="NIK29" s="79"/>
      <c r="NIL29" s="79"/>
      <c r="NIM29" s="79"/>
      <c r="NIN29" s="79"/>
      <c r="NIO29" s="79"/>
      <c r="NIP29" s="79"/>
      <c r="NIQ29" s="566"/>
      <c r="NIR29" s="79"/>
      <c r="NIS29" s="79"/>
      <c r="NIT29" s="79"/>
      <c r="NIU29" s="79"/>
      <c r="NIV29" s="567"/>
      <c r="NIW29" s="79"/>
      <c r="NIX29" s="79"/>
      <c r="NIY29" s="566"/>
      <c r="NIZ29" s="79"/>
      <c r="NJA29" s="79"/>
      <c r="NJB29" s="79"/>
      <c r="NJC29" s="79"/>
      <c r="NJD29" s="79"/>
      <c r="NJE29" s="79"/>
      <c r="NJF29" s="566"/>
      <c r="NJG29" s="79"/>
      <c r="NJH29" s="79"/>
      <c r="NJI29" s="79"/>
      <c r="NJJ29" s="79"/>
      <c r="NJK29" s="567"/>
      <c r="NJL29" s="79"/>
      <c r="NJM29" s="79"/>
      <c r="NJN29" s="566"/>
      <c r="NJO29" s="79"/>
      <c r="NJP29" s="79"/>
      <c r="NJQ29" s="79"/>
      <c r="NJR29" s="79"/>
      <c r="NJS29" s="79"/>
      <c r="NJT29" s="79"/>
      <c r="NJU29" s="566"/>
      <c r="NJV29" s="79"/>
      <c r="NJW29" s="79"/>
      <c r="NJX29" s="79"/>
      <c r="NJY29" s="79"/>
      <c r="NJZ29" s="567"/>
      <c r="NKA29" s="79"/>
      <c r="NKB29" s="79"/>
      <c r="NKC29" s="566"/>
      <c r="NKD29" s="79"/>
      <c r="NKE29" s="79"/>
      <c r="NKF29" s="79"/>
      <c r="NKG29" s="79"/>
      <c r="NKH29" s="79"/>
      <c r="NKI29" s="79"/>
      <c r="NKJ29" s="566"/>
      <c r="NKK29" s="79"/>
      <c r="NKL29" s="79"/>
      <c r="NKM29" s="79"/>
      <c r="NKN29" s="79"/>
      <c r="NKO29" s="567"/>
      <c r="NKP29" s="79"/>
      <c r="NKQ29" s="79"/>
      <c r="NKR29" s="566"/>
      <c r="NKS29" s="79"/>
      <c r="NKT29" s="79"/>
      <c r="NKU29" s="79"/>
      <c r="NKV29" s="79"/>
      <c r="NKW29" s="79"/>
      <c r="NKX29" s="79"/>
      <c r="NKY29" s="566"/>
      <c r="NKZ29" s="79"/>
      <c r="NLA29" s="79"/>
      <c r="NLB29" s="79"/>
      <c r="NLC29" s="79"/>
      <c r="NLD29" s="567"/>
      <c r="NLE29" s="79"/>
      <c r="NLF29" s="79"/>
      <c r="NLG29" s="566"/>
      <c r="NLH29" s="79"/>
      <c r="NLI29" s="79"/>
      <c r="NLJ29" s="79"/>
      <c r="NLK29" s="79"/>
      <c r="NLL29" s="79"/>
      <c r="NLM29" s="79"/>
      <c r="NLN29" s="566"/>
      <c r="NLO29" s="79"/>
      <c r="NLP29" s="79"/>
      <c r="NLQ29" s="79"/>
      <c r="NLR29" s="79"/>
      <c r="NLS29" s="567"/>
      <c r="NLT29" s="79"/>
      <c r="NLU29" s="79"/>
      <c r="NLV29" s="566"/>
      <c r="NLW29" s="79"/>
      <c r="NLX29" s="79"/>
      <c r="NLY29" s="79"/>
      <c r="NLZ29" s="79"/>
      <c r="NMA29" s="79"/>
      <c r="NMB29" s="79"/>
      <c r="NMC29" s="566"/>
      <c r="NMD29" s="79"/>
      <c r="NME29" s="79"/>
      <c r="NMF29" s="79"/>
      <c r="NMG29" s="79"/>
      <c r="NMH29" s="567"/>
      <c r="NMI29" s="79"/>
      <c r="NMJ29" s="79"/>
      <c r="NMK29" s="566"/>
      <c r="NML29" s="79"/>
      <c r="NMM29" s="79"/>
      <c r="NMN29" s="79"/>
      <c r="NMO29" s="79"/>
      <c r="NMP29" s="79"/>
      <c r="NMQ29" s="79"/>
      <c r="NMR29" s="566"/>
      <c r="NMS29" s="79"/>
      <c r="NMT29" s="79"/>
      <c r="NMU29" s="79"/>
      <c r="NMV29" s="79"/>
      <c r="NMW29" s="567"/>
      <c r="NMX29" s="79"/>
      <c r="NMY29" s="79"/>
      <c r="NMZ29" s="566"/>
      <c r="NNA29" s="79"/>
      <c r="NNB29" s="79"/>
      <c r="NNC29" s="79"/>
      <c r="NND29" s="79"/>
      <c r="NNE29" s="79"/>
      <c r="NNF29" s="79"/>
      <c r="NNG29" s="566"/>
      <c r="NNH29" s="79"/>
      <c r="NNI29" s="79"/>
      <c r="NNJ29" s="79"/>
      <c r="NNK29" s="79"/>
      <c r="NNL29" s="567"/>
      <c r="NNM29" s="79"/>
      <c r="NNN29" s="79"/>
      <c r="NNO29" s="566"/>
      <c r="NNP29" s="79"/>
      <c r="NNQ29" s="79"/>
      <c r="NNR29" s="79"/>
      <c r="NNS29" s="79"/>
      <c r="NNT29" s="79"/>
      <c r="NNU29" s="79"/>
      <c r="NNV29" s="566"/>
      <c r="NNW29" s="79"/>
      <c r="NNX29" s="79"/>
      <c r="NNY29" s="79"/>
      <c r="NNZ29" s="79"/>
      <c r="NOA29" s="567"/>
      <c r="NOB29" s="79"/>
      <c r="NOC29" s="79"/>
      <c r="NOD29" s="566"/>
      <c r="NOE29" s="79"/>
      <c r="NOF29" s="79"/>
      <c r="NOG29" s="79"/>
      <c r="NOH29" s="79"/>
      <c r="NOI29" s="79"/>
      <c r="NOJ29" s="79"/>
      <c r="NOK29" s="566"/>
      <c r="NOL29" s="79"/>
      <c r="NOM29" s="79"/>
      <c r="NON29" s="79"/>
      <c r="NOO29" s="79"/>
      <c r="NOP29" s="567"/>
      <c r="NOQ29" s="79"/>
      <c r="NOR29" s="79"/>
      <c r="NOS29" s="566"/>
      <c r="NOT29" s="79"/>
      <c r="NOU29" s="79"/>
      <c r="NOV29" s="79"/>
      <c r="NOW29" s="79"/>
      <c r="NOX29" s="79"/>
      <c r="NOY29" s="79"/>
      <c r="NOZ29" s="566"/>
      <c r="NPA29" s="79"/>
      <c r="NPB29" s="79"/>
      <c r="NPC29" s="79"/>
      <c r="NPD29" s="79"/>
      <c r="NPE29" s="567"/>
      <c r="NPF29" s="79"/>
      <c r="NPG29" s="79"/>
      <c r="NPH29" s="566"/>
      <c r="NPI29" s="79"/>
      <c r="NPJ29" s="79"/>
      <c r="NPK29" s="79"/>
      <c r="NPL29" s="79"/>
      <c r="NPM29" s="79"/>
      <c r="NPN29" s="79"/>
      <c r="NPO29" s="566"/>
      <c r="NPP29" s="79"/>
      <c r="NPQ29" s="79"/>
      <c r="NPR29" s="79"/>
      <c r="NPS29" s="79"/>
      <c r="NPT29" s="567"/>
      <c r="NPU29" s="79"/>
      <c r="NPV29" s="79"/>
      <c r="NPW29" s="566"/>
      <c r="NPX29" s="79"/>
      <c r="NPY29" s="79"/>
      <c r="NPZ29" s="79"/>
      <c r="NQA29" s="79"/>
      <c r="NQB29" s="79"/>
      <c r="NQC29" s="79"/>
      <c r="NQD29" s="566"/>
      <c r="NQE29" s="79"/>
      <c r="NQF29" s="79"/>
      <c r="NQG29" s="79"/>
      <c r="NQH29" s="79"/>
      <c r="NQI29" s="567"/>
      <c r="NQJ29" s="79"/>
      <c r="NQK29" s="79"/>
      <c r="NQL29" s="566"/>
      <c r="NQM29" s="79"/>
      <c r="NQN29" s="79"/>
      <c r="NQO29" s="79"/>
      <c r="NQP29" s="79"/>
      <c r="NQQ29" s="79"/>
      <c r="NQR29" s="79"/>
      <c r="NQS29" s="566"/>
      <c r="NQT29" s="79"/>
      <c r="NQU29" s="79"/>
      <c r="NQV29" s="79"/>
      <c r="NQW29" s="79"/>
      <c r="NQX29" s="567"/>
      <c r="NQY29" s="79"/>
      <c r="NQZ29" s="79"/>
      <c r="NRA29" s="566"/>
      <c r="NRB29" s="79"/>
      <c r="NRC29" s="79"/>
      <c r="NRD29" s="79"/>
      <c r="NRE29" s="79"/>
      <c r="NRF29" s="79"/>
      <c r="NRG29" s="79"/>
      <c r="NRH29" s="566"/>
      <c r="NRI29" s="79"/>
      <c r="NRJ29" s="79"/>
      <c r="NRK29" s="79"/>
      <c r="NRL29" s="79"/>
      <c r="NRM29" s="567"/>
      <c r="NRN29" s="79"/>
      <c r="NRO29" s="79"/>
      <c r="NRP29" s="566"/>
      <c r="NRQ29" s="79"/>
      <c r="NRR29" s="79"/>
      <c r="NRS29" s="79"/>
      <c r="NRT29" s="79"/>
      <c r="NRU29" s="79"/>
      <c r="NRV29" s="79"/>
      <c r="NRW29" s="566"/>
      <c r="NRX29" s="79"/>
      <c r="NRY29" s="79"/>
      <c r="NRZ29" s="79"/>
      <c r="NSA29" s="79"/>
      <c r="NSB29" s="567"/>
      <c r="NSC29" s="79"/>
      <c r="NSD29" s="79"/>
      <c r="NSE29" s="566"/>
      <c r="NSF29" s="79"/>
      <c r="NSG29" s="79"/>
      <c r="NSH29" s="79"/>
      <c r="NSI29" s="79"/>
      <c r="NSJ29" s="79"/>
      <c r="NSK29" s="79"/>
      <c r="NSL29" s="566"/>
      <c r="NSM29" s="79"/>
      <c r="NSN29" s="79"/>
      <c r="NSO29" s="79"/>
      <c r="NSP29" s="79"/>
      <c r="NSQ29" s="567"/>
      <c r="NSR29" s="79"/>
      <c r="NSS29" s="79"/>
      <c r="NST29" s="566"/>
      <c r="NSU29" s="79"/>
      <c r="NSV29" s="79"/>
      <c r="NSW29" s="79"/>
      <c r="NSX29" s="79"/>
      <c r="NSY29" s="79"/>
      <c r="NSZ29" s="79"/>
      <c r="NTA29" s="566"/>
      <c r="NTB29" s="79"/>
      <c r="NTC29" s="79"/>
      <c r="NTD29" s="79"/>
      <c r="NTE29" s="79"/>
      <c r="NTF29" s="567"/>
      <c r="NTG29" s="79"/>
      <c r="NTH29" s="79"/>
      <c r="NTI29" s="566"/>
      <c r="NTJ29" s="79"/>
      <c r="NTK29" s="79"/>
      <c r="NTL29" s="79"/>
      <c r="NTM29" s="79"/>
      <c r="NTN29" s="79"/>
      <c r="NTO29" s="79"/>
      <c r="NTP29" s="566"/>
      <c r="NTQ29" s="79"/>
      <c r="NTR29" s="79"/>
      <c r="NTS29" s="79"/>
      <c r="NTT29" s="79"/>
      <c r="NTU29" s="567"/>
      <c r="NTV29" s="79"/>
      <c r="NTW29" s="79"/>
      <c r="NTX29" s="566"/>
      <c r="NTY29" s="79"/>
      <c r="NTZ29" s="79"/>
      <c r="NUA29" s="79"/>
      <c r="NUB29" s="79"/>
      <c r="NUC29" s="79"/>
      <c r="NUD29" s="79"/>
      <c r="NUE29" s="566"/>
      <c r="NUF29" s="79"/>
      <c r="NUG29" s="79"/>
      <c r="NUH29" s="79"/>
      <c r="NUI29" s="79"/>
      <c r="NUJ29" s="567"/>
      <c r="NUK29" s="79"/>
      <c r="NUL29" s="79"/>
      <c r="NUM29" s="566"/>
      <c r="NUN29" s="79"/>
      <c r="NUO29" s="79"/>
      <c r="NUP29" s="79"/>
      <c r="NUQ29" s="79"/>
      <c r="NUR29" s="79"/>
      <c r="NUS29" s="79"/>
      <c r="NUT29" s="566"/>
      <c r="NUU29" s="79"/>
      <c r="NUV29" s="79"/>
      <c r="NUW29" s="79"/>
      <c r="NUX29" s="79"/>
      <c r="NUY29" s="567"/>
      <c r="NUZ29" s="79"/>
      <c r="NVA29" s="79"/>
      <c r="NVB29" s="566"/>
      <c r="NVC29" s="79"/>
      <c r="NVD29" s="79"/>
      <c r="NVE29" s="79"/>
      <c r="NVF29" s="79"/>
      <c r="NVG29" s="79"/>
      <c r="NVH29" s="79"/>
      <c r="NVI29" s="566"/>
      <c r="NVJ29" s="79"/>
      <c r="NVK29" s="79"/>
      <c r="NVL29" s="79"/>
      <c r="NVM29" s="79"/>
      <c r="NVN29" s="567"/>
      <c r="NVO29" s="79"/>
      <c r="NVP29" s="79"/>
      <c r="NVQ29" s="566"/>
      <c r="NVR29" s="79"/>
      <c r="NVS29" s="79"/>
      <c r="NVT29" s="79"/>
      <c r="NVU29" s="79"/>
      <c r="NVV29" s="79"/>
      <c r="NVW29" s="79"/>
      <c r="NVX29" s="566"/>
      <c r="NVY29" s="79"/>
      <c r="NVZ29" s="79"/>
      <c r="NWA29" s="79"/>
      <c r="NWB29" s="79"/>
      <c r="NWC29" s="567"/>
      <c r="NWD29" s="79"/>
      <c r="NWE29" s="79"/>
      <c r="NWF29" s="566"/>
      <c r="NWG29" s="79"/>
      <c r="NWH29" s="79"/>
      <c r="NWI29" s="79"/>
      <c r="NWJ29" s="79"/>
      <c r="NWK29" s="79"/>
      <c r="NWL29" s="79"/>
      <c r="NWM29" s="566"/>
      <c r="NWN29" s="79"/>
      <c r="NWO29" s="79"/>
      <c r="NWP29" s="79"/>
      <c r="NWQ29" s="79"/>
      <c r="NWR29" s="567"/>
      <c r="NWS29" s="79"/>
      <c r="NWT29" s="79"/>
      <c r="NWU29" s="566"/>
      <c r="NWV29" s="79"/>
      <c r="NWW29" s="79"/>
      <c r="NWX29" s="79"/>
      <c r="NWY29" s="79"/>
      <c r="NWZ29" s="79"/>
      <c r="NXA29" s="79"/>
      <c r="NXB29" s="566"/>
      <c r="NXC29" s="79"/>
      <c r="NXD29" s="79"/>
      <c r="NXE29" s="79"/>
      <c r="NXF29" s="79"/>
      <c r="NXG29" s="567"/>
      <c r="NXH29" s="79"/>
      <c r="NXI29" s="79"/>
      <c r="NXJ29" s="566"/>
      <c r="NXK29" s="79"/>
      <c r="NXL29" s="79"/>
      <c r="NXM29" s="79"/>
      <c r="NXN29" s="79"/>
      <c r="NXO29" s="79"/>
      <c r="NXP29" s="79"/>
      <c r="NXQ29" s="566"/>
      <c r="NXR29" s="79"/>
      <c r="NXS29" s="79"/>
      <c r="NXT29" s="79"/>
      <c r="NXU29" s="79"/>
      <c r="NXV29" s="567"/>
      <c r="NXW29" s="79"/>
      <c r="NXX29" s="79"/>
      <c r="NXY29" s="566"/>
      <c r="NXZ29" s="79"/>
      <c r="NYA29" s="79"/>
      <c r="NYB29" s="79"/>
      <c r="NYC29" s="79"/>
      <c r="NYD29" s="79"/>
      <c r="NYE29" s="79"/>
      <c r="NYF29" s="566"/>
      <c r="NYG29" s="79"/>
      <c r="NYH29" s="79"/>
      <c r="NYI29" s="79"/>
      <c r="NYJ29" s="79"/>
      <c r="NYK29" s="567"/>
      <c r="NYL29" s="79"/>
      <c r="NYM29" s="79"/>
      <c r="NYN29" s="566"/>
      <c r="NYO29" s="79"/>
      <c r="NYP29" s="79"/>
      <c r="NYQ29" s="79"/>
      <c r="NYR29" s="79"/>
      <c r="NYS29" s="79"/>
      <c r="NYT29" s="79"/>
      <c r="NYU29" s="566"/>
      <c r="NYV29" s="79"/>
      <c r="NYW29" s="79"/>
      <c r="NYX29" s="79"/>
      <c r="NYY29" s="79"/>
      <c r="NYZ29" s="567"/>
      <c r="NZA29" s="79"/>
      <c r="NZB29" s="79"/>
      <c r="NZC29" s="566"/>
      <c r="NZD29" s="79"/>
      <c r="NZE29" s="79"/>
      <c r="NZF29" s="79"/>
      <c r="NZG29" s="79"/>
      <c r="NZH29" s="79"/>
      <c r="NZI29" s="79"/>
      <c r="NZJ29" s="566"/>
      <c r="NZK29" s="79"/>
      <c r="NZL29" s="79"/>
      <c r="NZM29" s="79"/>
      <c r="NZN29" s="79"/>
      <c r="NZO29" s="567"/>
      <c r="NZP29" s="79"/>
      <c r="NZQ29" s="79"/>
      <c r="NZR29" s="566"/>
      <c r="NZS29" s="79"/>
      <c r="NZT29" s="79"/>
      <c r="NZU29" s="79"/>
      <c r="NZV29" s="79"/>
      <c r="NZW29" s="79"/>
      <c r="NZX29" s="79"/>
      <c r="NZY29" s="566"/>
      <c r="NZZ29" s="79"/>
      <c r="OAA29" s="79"/>
      <c r="OAB29" s="79"/>
      <c r="OAC29" s="79"/>
      <c r="OAD29" s="567"/>
      <c r="OAE29" s="79"/>
      <c r="OAF29" s="79"/>
      <c r="OAG29" s="566"/>
      <c r="OAH29" s="79"/>
      <c r="OAI29" s="79"/>
      <c r="OAJ29" s="79"/>
      <c r="OAK29" s="79"/>
      <c r="OAL29" s="79"/>
      <c r="OAM29" s="79"/>
      <c r="OAN29" s="566"/>
      <c r="OAO29" s="79"/>
      <c r="OAP29" s="79"/>
      <c r="OAQ29" s="79"/>
      <c r="OAR29" s="79"/>
      <c r="OAS29" s="567"/>
      <c r="OAT29" s="79"/>
      <c r="OAU29" s="79"/>
      <c r="OAV29" s="566"/>
      <c r="OAW29" s="79"/>
      <c r="OAX29" s="79"/>
      <c r="OAY29" s="79"/>
      <c r="OAZ29" s="79"/>
      <c r="OBA29" s="79"/>
      <c r="OBB29" s="79"/>
      <c r="OBC29" s="566"/>
      <c r="OBD29" s="79"/>
      <c r="OBE29" s="79"/>
      <c r="OBF29" s="79"/>
      <c r="OBG29" s="79"/>
      <c r="OBH29" s="567"/>
      <c r="OBI29" s="79"/>
      <c r="OBJ29" s="79"/>
      <c r="OBK29" s="566"/>
      <c r="OBL29" s="79"/>
      <c r="OBM29" s="79"/>
      <c r="OBN29" s="79"/>
      <c r="OBO29" s="79"/>
      <c r="OBP29" s="79"/>
      <c r="OBQ29" s="79"/>
      <c r="OBR29" s="566"/>
      <c r="OBS29" s="79"/>
      <c r="OBT29" s="79"/>
      <c r="OBU29" s="79"/>
      <c r="OBV29" s="79"/>
      <c r="OBW29" s="567"/>
      <c r="OBX29" s="79"/>
      <c r="OBY29" s="79"/>
      <c r="OBZ29" s="566"/>
      <c r="OCA29" s="79"/>
      <c r="OCB29" s="79"/>
      <c r="OCC29" s="79"/>
      <c r="OCD29" s="79"/>
      <c r="OCE29" s="79"/>
      <c r="OCF29" s="79"/>
      <c r="OCG29" s="566"/>
      <c r="OCH29" s="79"/>
      <c r="OCI29" s="79"/>
      <c r="OCJ29" s="79"/>
      <c r="OCK29" s="79"/>
      <c r="OCL29" s="567"/>
      <c r="OCM29" s="79"/>
      <c r="OCN29" s="79"/>
      <c r="OCO29" s="566"/>
      <c r="OCP29" s="79"/>
      <c r="OCQ29" s="79"/>
      <c r="OCR29" s="79"/>
      <c r="OCS29" s="79"/>
      <c r="OCT29" s="79"/>
      <c r="OCU29" s="79"/>
      <c r="OCV29" s="566"/>
      <c r="OCW29" s="79"/>
      <c r="OCX29" s="79"/>
      <c r="OCY29" s="79"/>
      <c r="OCZ29" s="79"/>
      <c r="ODA29" s="567"/>
      <c r="ODB29" s="79"/>
      <c r="ODC29" s="79"/>
      <c r="ODD29" s="566"/>
      <c r="ODE29" s="79"/>
      <c r="ODF29" s="79"/>
      <c r="ODG29" s="79"/>
      <c r="ODH29" s="79"/>
      <c r="ODI29" s="79"/>
      <c r="ODJ29" s="79"/>
      <c r="ODK29" s="566"/>
      <c r="ODL29" s="79"/>
      <c r="ODM29" s="79"/>
      <c r="ODN29" s="79"/>
      <c r="ODO29" s="79"/>
      <c r="ODP29" s="567"/>
      <c r="ODQ29" s="79"/>
      <c r="ODR29" s="79"/>
      <c r="ODS29" s="566"/>
      <c r="ODT29" s="79"/>
      <c r="ODU29" s="79"/>
      <c r="ODV29" s="79"/>
      <c r="ODW29" s="79"/>
      <c r="ODX29" s="79"/>
      <c r="ODY29" s="79"/>
      <c r="ODZ29" s="566"/>
      <c r="OEA29" s="79"/>
      <c r="OEB29" s="79"/>
      <c r="OEC29" s="79"/>
      <c r="OED29" s="79"/>
      <c r="OEE29" s="567"/>
      <c r="OEF29" s="79"/>
      <c r="OEG29" s="79"/>
      <c r="OEH29" s="566"/>
      <c r="OEI29" s="79"/>
      <c r="OEJ29" s="79"/>
      <c r="OEK29" s="79"/>
      <c r="OEL29" s="79"/>
      <c r="OEM29" s="79"/>
      <c r="OEN29" s="79"/>
      <c r="OEO29" s="566"/>
      <c r="OEP29" s="79"/>
      <c r="OEQ29" s="79"/>
      <c r="OER29" s="79"/>
      <c r="OES29" s="79"/>
      <c r="OET29" s="567"/>
      <c r="OEU29" s="79"/>
      <c r="OEV29" s="79"/>
      <c r="OEW29" s="566"/>
      <c r="OEX29" s="79"/>
      <c r="OEY29" s="79"/>
      <c r="OEZ29" s="79"/>
      <c r="OFA29" s="79"/>
      <c r="OFB29" s="79"/>
      <c r="OFC29" s="79"/>
      <c r="OFD29" s="566"/>
      <c r="OFE29" s="79"/>
      <c r="OFF29" s="79"/>
      <c r="OFG29" s="79"/>
      <c r="OFH29" s="79"/>
      <c r="OFI29" s="567"/>
      <c r="OFJ29" s="79"/>
      <c r="OFK29" s="79"/>
      <c r="OFL29" s="566"/>
      <c r="OFM29" s="79"/>
      <c r="OFN29" s="79"/>
      <c r="OFO29" s="79"/>
      <c r="OFP29" s="79"/>
      <c r="OFQ29" s="79"/>
      <c r="OFR29" s="79"/>
      <c r="OFS29" s="566"/>
      <c r="OFT29" s="79"/>
      <c r="OFU29" s="79"/>
      <c r="OFV29" s="79"/>
      <c r="OFW29" s="79"/>
      <c r="OFX29" s="567"/>
      <c r="OFY29" s="79"/>
      <c r="OFZ29" s="79"/>
      <c r="OGA29" s="566"/>
      <c r="OGB29" s="79"/>
      <c r="OGC29" s="79"/>
      <c r="OGD29" s="79"/>
      <c r="OGE29" s="79"/>
      <c r="OGF29" s="79"/>
      <c r="OGG29" s="79"/>
      <c r="OGH29" s="566"/>
      <c r="OGI29" s="79"/>
      <c r="OGJ29" s="79"/>
      <c r="OGK29" s="79"/>
      <c r="OGL29" s="79"/>
      <c r="OGM29" s="567"/>
      <c r="OGN29" s="79"/>
      <c r="OGO29" s="79"/>
      <c r="OGP29" s="566"/>
      <c r="OGQ29" s="79"/>
      <c r="OGR29" s="79"/>
      <c r="OGS29" s="79"/>
      <c r="OGT29" s="79"/>
      <c r="OGU29" s="79"/>
      <c r="OGV29" s="79"/>
      <c r="OGW29" s="566"/>
      <c r="OGX29" s="79"/>
      <c r="OGY29" s="79"/>
      <c r="OGZ29" s="79"/>
      <c r="OHA29" s="79"/>
      <c r="OHB29" s="567"/>
      <c r="OHC29" s="79"/>
      <c r="OHD29" s="79"/>
      <c r="OHE29" s="566"/>
      <c r="OHF29" s="79"/>
      <c r="OHG29" s="79"/>
      <c r="OHH29" s="79"/>
      <c r="OHI29" s="79"/>
      <c r="OHJ29" s="79"/>
      <c r="OHK29" s="79"/>
      <c r="OHL29" s="566"/>
      <c r="OHM29" s="79"/>
      <c r="OHN29" s="79"/>
      <c r="OHO29" s="79"/>
      <c r="OHP29" s="79"/>
      <c r="OHQ29" s="567"/>
      <c r="OHR29" s="79"/>
      <c r="OHS29" s="79"/>
      <c r="OHT29" s="566"/>
      <c r="OHU29" s="79"/>
      <c r="OHV29" s="79"/>
      <c r="OHW29" s="79"/>
      <c r="OHX29" s="79"/>
      <c r="OHY29" s="79"/>
      <c r="OHZ29" s="79"/>
      <c r="OIA29" s="566"/>
      <c r="OIB29" s="79"/>
      <c r="OIC29" s="79"/>
      <c r="OID29" s="79"/>
      <c r="OIE29" s="79"/>
      <c r="OIF29" s="567"/>
      <c r="OIG29" s="79"/>
      <c r="OIH29" s="79"/>
      <c r="OII29" s="566"/>
      <c r="OIJ29" s="79"/>
      <c r="OIK29" s="79"/>
      <c r="OIL29" s="79"/>
      <c r="OIM29" s="79"/>
      <c r="OIN29" s="79"/>
      <c r="OIO29" s="79"/>
      <c r="OIP29" s="566"/>
      <c r="OIQ29" s="79"/>
      <c r="OIR29" s="79"/>
      <c r="OIS29" s="79"/>
      <c r="OIT29" s="79"/>
      <c r="OIU29" s="567"/>
      <c r="OIV29" s="79"/>
      <c r="OIW29" s="79"/>
      <c r="OIX29" s="566"/>
      <c r="OIY29" s="79"/>
      <c r="OIZ29" s="79"/>
      <c r="OJA29" s="79"/>
      <c r="OJB29" s="79"/>
      <c r="OJC29" s="79"/>
      <c r="OJD29" s="79"/>
      <c r="OJE29" s="566"/>
      <c r="OJF29" s="79"/>
      <c r="OJG29" s="79"/>
      <c r="OJH29" s="79"/>
      <c r="OJI29" s="79"/>
      <c r="OJJ29" s="567"/>
      <c r="OJK29" s="79"/>
      <c r="OJL29" s="79"/>
      <c r="OJM29" s="566"/>
      <c r="OJN29" s="79"/>
      <c r="OJO29" s="79"/>
      <c r="OJP29" s="79"/>
      <c r="OJQ29" s="79"/>
      <c r="OJR29" s="79"/>
      <c r="OJS29" s="79"/>
      <c r="OJT29" s="566"/>
      <c r="OJU29" s="79"/>
      <c r="OJV29" s="79"/>
      <c r="OJW29" s="79"/>
      <c r="OJX29" s="79"/>
      <c r="OJY29" s="567"/>
      <c r="OJZ29" s="79"/>
      <c r="OKA29" s="79"/>
      <c r="OKB29" s="566"/>
      <c r="OKC29" s="79"/>
      <c r="OKD29" s="79"/>
      <c r="OKE29" s="79"/>
      <c r="OKF29" s="79"/>
      <c r="OKG29" s="79"/>
      <c r="OKH29" s="79"/>
      <c r="OKI29" s="566"/>
      <c r="OKJ29" s="79"/>
      <c r="OKK29" s="79"/>
      <c r="OKL29" s="79"/>
      <c r="OKM29" s="79"/>
      <c r="OKN29" s="567"/>
      <c r="OKO29" s="79"/>
      <c r="OKP29" s="79"/>
      <c r="OKQ29" s="566"/>
      <c r="OKR29" s="79"/>
      <c r="OKS29" s="79"/>
      <c r="OKT29" s="79"/>
      <c r="OKU29" s="79"/>
      <c r="OKV29" s="79"/>
      <c r="OKW29" s="79"/>
      <c r="OKX29" s="566"/>
      <c r="OKY29" s="79"/>
      <c r="OKZ29" s="79"/>
      <c r="OLA29" s="79"/>
      <c r="OLB29" s="79"/>
      <c r="OLC29" s="567"/>
      <c r="OLD29" s="79"/>
      <c r="OLE29" s="79"/>
      <c r="OLF29" s="566"/>
      <c r="OLG29" s="79"/>
      <c r="OLH29" s="79"/>
      <c r="OLI29" s="79"/>
      <c r="OLJ29" s="79"/>
      <c r="OLK29" s="79"/>
      <c r="OLL29" s="79"/>
      <c r="OLM29" s="566"/>
      <c r="OLN29" s="79"/>
      <c r="OLO29" s="79"/>
      <c r="OLP29" s="79"/>
      <c r="OLQ29" s="79"/>
      <c r="OLR29" s="567"/>
      <c r="OLS29" s="79"/>
      <c r="OLT29" s="79"/>
      <c r="OLU29" s="566"/>
      <c r="OLV29" s="79"/>
      <c r="OLW29" s="79"/>
      <c r="OLX29" s="79"/>
      <c r="OLY29" s="79"/>
      <c r="OLZ29" s="79"/>
      <c r="OMA29" s="79"/>
      <c r="OMB29" s="566"/>
      <c r="OMC29" s="79"/>
      <c r="OMD29" s="79"/>
      <c r="OME29" s="79"/>
      <c r="OMF29" s="79"/>
      <c r="OMG29" s="567"/>
      <c r="OMH29" s="79"/>
      <c r="OMI29" s="79"/>
      <c r="OMJ29" s="566"/>
      <c r="OMK29" s="79"/>
      <c r="OML29" s="79"/>
      <c r="OMM29" s="79"/>
      <c r="OMN29" s="79"/>
      <c r="OMO29" s="79"/>
      <c r="OMP29" s="79"/>
      <c r="OMQ29" s="566"/>
      <c r="OMR29" s="79"/>
      <c r="OMS29" s="79"/>
      <c r="OMT29" s="79"/>
      <c r="OMU29" s="79"/>
      <c r="OMV29" s="567"/>
      <c r="OMW29" s="79"/>
      <c r="OMX29" s="79"/>
      <c r="OMY29" s="566"/>
      <c r="OMZ29" s="79"/>
      <c r="ONA29" s="79"/>
      <c r="ONB29" s="79"/>
      <c r="ONC29" s="79"/>
      <c r="OND29" s="79"/>
      <c r="ONE29" s="79"/>
      <c r="ONF29" s="566"/>
      <c r="ONG29" s="79"/>
      <c r="ONH29" s="79"/>
      <c r="ONI29" s="79"/>
      <c r="ONJ29" s="79"/>
      <c r="ONK29" s="567"/>
      <c r="ONL29" s="79"/>
      <c r="ONM29" s="79"/>
      <c r="ONN29" s="566"/>
      <c r="ONO29" s="79"/>
      <c r="ONP29" s="79"/>
      <c r="ONQ29" s="79"/>
      <c r="ONR29" s="79"/>
      <c r="ONS29" s="79"/>
      <c r="ONT29" s="79"/>
      <c r="ONU29" s="566"/>
      <c r="ONV29" s="79"/>
      <c r="ONW29" s="79"/>
      <c r="ONX29" s="79"/>
      <c r="ONY29" s="79"/>
      <c r="ONZ29" s="567"/>
      <c r="OOA29" s="79"/>
      <c r="OOB29" s="79"/>
      <c r="OOC29" s="566"/>
      <c r="OOD29" s="79"/>
      <c r="OOE29" s="79"/>
      <c r="OOF29" s="79"/>
      <c r="OOG29" s="79"/>
      <c r="OOH29" s="79"/>
      <c r="OOI29" s="79"/>
      <c r="OOJ29" s="566"/>
      <c r="OOK29" s="79"/>
      <c r="OOL29" s="79"/>
      <c r="OOM29" s="79"/>
      <c r="OON29" s="79"/>
      <c r="OOO29" s="567"/>
      <c r="OOP29" s="79"/>
      <c r="OOQ29" s="79"/>
      <c r="OOR29" s="566"/>
      <c r="OOS29" s="79"/>
      <c r="OOT29" s="79"/>
      <c r="OOU29" s="79"/>
      <c r="OOV29" s="79"/>
      <c r="OOW29" s="79"/>
      <c r="OOX29" s="79"/>
      <c r="OOY29" s="566"/>
      <c r="OOZ29" s="79"/>
      <c r="OPA29" s="79"/>
      <c r="OPB29" s="79"/>
      <c r="OPC29" s="79"/>
      <c r="OPD29" s="567"/>
      <c r="OPE29" s="79"/>
      <c r="OPF29" s="79"/>
      <c r="OPG29" s="566"/>
      <c r="OPH29" s="79"/>
      <c r="OPI29" s="79"/>
      <c r="OPJ29" s="79"/>
      <c r="OPK29" s="79"/>
      <c r="OPL29" s="79"/>
      <c r="OPM29" s="79"/>
      <c r="OPN29" s="566"/>
      <c r="OPO29" s="79"/>
      <c r="OPP29" s="79"/>
      <c r="OPQ29" s="79"/>
      <c r="OPR29" s="79"/>
      <c r="OPS29" s="567"/>
      <c r="OPT29" s="79"/>
      <c r="OPU29" s="79"/>
      <c r="OPV29" s="566"/>
      <c r="OPW29" s="79"/>
      <c r="OPX29" s="79"/>
      <c r="OPY29" s="79"/>
      <c r="OPZ29" s="79"/>
      <c r="OQA29" s="79"/>
      <c r="OQB29" s="79"/>
      <c r="OQC29" s="566"/>
      <c r="OQD29" s="79"/>
      <c r="OQE29" s="79"/>
      <c r="OQF29" s="79"/>
      <c r="OQG29" s="79"/>
      <c r="OQH29" s="567"/>
      <c r="OQI29" s="79"/>
      <c r="OQJ29" s="79"/>
      <c r="OQK29" s="566"/>
      <c r="OQL29" s="79"/>
      <c r="OQM29" s="79"/>
      <c r="OQN29" s="79"/>
      <c r="OQO29" s="79"/>
      <c r="OQP29" s="79"/>
      <c r="OQQ29" s="79"/>
      <c r="OQR29" s="566"/>
      <c r="OQS29" s="79"/>
      <c r="OQT29" s="79"/>
      <c r="OQU29" s="79"/>
      <c r="OQV29" s="79"/>
      <c r="OQW29" s="567"/>
      <c r="OQX29" s="79"/>
      <c r="OQY29" s="79"/>
      <c r="OQZ29" s="566"/>
      <c r="ORA29" s="79"/>
      <c r="ORB29" s="79"/>
      <c r="ORC29" s="79"/>
      <c r="ORD29" s="79"/>
      <c r="ORE29" s="79"/>
      <c r="ORF29" s="79"/>
      <c r="ORG29" s="566"/>
      <c r="ORH29" s="79"/>
      <c r="ORI29" s="79"/>
      <c r="ORJ29" s="79"/>
      <c r="ORK29" s="79"/>
      <c r="ORL29" s="567"/>
      <c r="ORM29" s="79"/>
      <c r="ORN29" s="79"/>
      <c r="ORO29" s="566"/>
      <c r="ORP29" s="79"/>
      <c r="ORQ29" s="79"/>
      <c r="ORR29" s="79"/>
      <c r="ORS29" s="79"/>
      <c r="ORT29" s="79"/>
      <c r="ORU29" s="79"/>
      <c r="ORV29" s="566"/>
      <c r="ORW29" s="79"/>
      <c r="ORX29" s="79"/>
      <c r="ORY29" s="79"/>
      <c r="ORZ29" s="79"/>
      <c r="OSA29" s="567"/>
      <c r="OSB29" s="79"/>
      <c r="OSC29" s="79"/>
      <c r="OSD29" s="566"/>
      <c r="OSE29" s="79"/>
      <c r="OSF29" s="79"/>
      <c r="OSG29" s="79"/>
      <c r="OSH29" s="79"/>
      <c r="OSI29" s="79"/>
      <c r="OSJ29" s="79"/>
      <c r="OSK29" s="566"/>
      <c r="OSL29" s="79"/>
      <c r="OSM29" s="79"/>
      <c r="OSN29" s="79"/>
      <c r="OSO29" s="79"/>
      <c r="OSP29" s="567"/>
      <c r="OSQ29" s="79"/>
      <c r="OSR29" s="79"/>
      <c r="OSS29" s="566"/>
      <c r="OST29" s="79"/>
      <c r="OSU29" s="79"/>
      <c r="OSV29" s="79"/>
      <c r="OSW29" s="79"/>
      <c r="OSX29" s="79"/>
      <c r="OSY29" s="79"/>
      <c r="OSZ29" s="566"/>
      <c r="OTA29" s="79"/>
      <c r="OTB29" s="79"/>
      <c r="OTC29" s="79"/>
      <c r="OTD29" s="79"/>
      <c r="OTE29" s="567"/>
      <c r="OTF29" s="79"/>
      <c r="OTG29" s="79"/>
      <c r="OTH29" s="566"/>
      <c r="OTI29" s="79"/>
      <c r="OTJ29" s="79"/>
      <c r="OTK29" s="79"/>
      <c r="OTL29" s="79"/>
      <c r="OTM29" s="79"/>
      <c r="OTN29" s="79"/>
      <c r="OTO29" s="566"/>
      <c r="OTP29" s="79"/>
      <c r="OTQ29" s="79"/>
      <c r="OTR29" s="79"/>
      <c r="OTS29" s="79"/>
      <c r="OTT29" s="567"/>
      <c r="OTU29" s="79"/>
      <c r="OTV29" s="79"/>
      <c r="OTW29" s="566"/>
      <c r="OTX29" s="79"/>
      <c r="OTY29" s="79"/>
      <c r="OTZ29" s="79"/>
      <c r="OUA29" s="79"/>
      <c r="OUB29" s="79"/>
      <c r="OUC29" s="79"/>
      <c r="OUD29" s="566"/>
      <c r="OUE29" s="79"/>
      <c r="OUF29" s="79"/>
      <c r="OUG29" s="79"/>
      <c r="OUH29" s="79"/>
      <c r="OUI29" s="567"/>
      <c r="OUJ29" s="79"/>
      <c r="OUK29" s="79"/>
      <c r="OUL29" s="566"/>
      <c r="OUM29" s="79"/>
      <c r="OUN29" s="79"/>
      <c r="OUO29" s="79"/>
      <c r="OUP29" s="79"/>
      <c r="OUQ29" s="79"/>
      <c r="OUR29" s="79"/>
      <c r="OUS29" s="566"/>
      <c r="OUT29" s="79"/>
      <c r="OUU29" s="79"/>
      <c r="OUV29" s="79"/>
      <c r="OUW29" s="79"/>
      <c r="OUX29" s="567"/>
      <c r="OUY29" s="79"/>
      <c r="OUZ29" s="79"/>
      <c r="OVA29" s="566"/>
      <c r="OVB29" s="79"/>
      <c r="OVC29" s="79"/>
      <c r="OVD29" s="79"/>
      <c r="OVE29" s="79"/>
      <c r="OVF29" s="79"/>
      <c r="OVG29" s="79"/>
      <c r="OVH29" s="566"/>
      <c r="OVI29" s="79"/>
      <c r="OVJ29" s="79"/>
      <c r="OVK29" s="79"/>
      <c r="OVL29" s="79"/>
      <c r="OVM29" s="567"/>
      <c r="OVN29" s="79"/>
      <c r="OVO29" s="79"/>
      <c r="OVP29" s="566"/>
      <c r="OVQ29" s="79"/>
      <c r="OVR29" s="79"/>
      <c r="OVS29" s="79"/>
      <c r="OVT29" s="79"/>
      <c r="OVU29" s="79"/>
      <c r="OVV29" s="79"/>
      <c r="OVW29" s="566"/>
      <c r="OVX29" s="79"/>
      <c r="OVY29" s="79"/>
      <c r="OVZ29" s="79"/>
      <c r="OWA29" s="79"/>
      <c r="OWB29" s="567"/>
      <c r="OWC29" s="79"/>
      <c r="OWD29" s="79"/>
      <c r="OWE29" s="566"/>
      <c r="OWF29" s="79"/>
      <c r="OWG29" s="79"/>
      <c r="OWH29" s="79"/>
      <c r="OWI29" s="79"/>
      <c r="OWJ29" s="79"/>
      <c r="OWK29" s="79"/>
      <c r="OWL29" s="566"/>
      <c r="OWM29" s="79"/>
      <c r="OWN29" s="79"/>
      <c r="OWO29" s="79"/>
      <c r="OWP29" s="79"/>
      <c r="OWQ29" s="567"/>
      <c r="OWR29" s="79"/>
      <c r="OWS29" s="79"/>
      <c r="OWT29" s="566"/>
      <c r="OWU29" s="79"/>
      <c r="OWV29" s="79"/>
      <c r="OWW29" s="79"/>
      <c r="OWX29" s="79"/>
      <c r="OWY29" s="79"/>
      <c r="OWZ29" s="79"/>
      <c r="OXA29" s="566"/>
      <c r="OXB29" s="79"/>
      <c r="OXC29" s="79"/>
      <c r="OXD29" s="79"/>
      <c r="OXE29" s="79"/>
      <c r="OXF29" s="567"/>
      <c r="OXG29" s="79"/>
      <c r="OXH29" s="79"/>
      <c r="OXI29" s="566"/>
      <c r="OXJ29" s="79"/>
      <c r="OXK29" s="79"/>
      <c r="OXL29" s="79"/>
      <c r="OXM29" s="79"/>
      <c r="OXN29" s="79"/>
      <c r="OXO29" s="79"/>
      <c r="OXP29" s="566"/>
      <c r="OXQ29" s="79"/>
      <c r="OXR29" s="79"/>
      <c r="OXS29" s="79"/>
      <c r="OXT29" s="79"/>
      <c r="OXU29" s="567"/>
      <c r="OXV29" s="79"/>
      <c r="OXW29" s="79"/>
      <c r="OXX29" s="566"/>
      <c r="OXY29" s="79"/>
      <c r="OXZ29" s="79"/>
      <c r="OYA29" s="79"/>
      <c r="OYB29" s="79"/>
      <c r="OYC29" s="79"/>
      <c r="OYD29" s="79"/>
      <c r="OYE29" s="566"/>
      <c r="OYF29" s="79"/>
      <c r="OYG29" s="79"/>
      <c r="OYH29" s="79"/>
      <c r="OYI29" s="79"/>
      <c r="OYJ29" s="567"/>
      <c r="OYK29" s="79"/>
      <c r="OYL29" s="79"/>
      <c r="OYM29" s="566"/>
      <c r="OYN29" s="79"/>
      <c r="OYO29" s="79"/>
      <c r="OYP29" s="79"/>
      <c r="OYQ29" s="79"/>
      <c r="OYR29" s="79"/>
      <c r="OYS29" s="79"/>
      <c r="OYT29" s="566"/>
      <c r="OYU29" s="79"/>
      <c r="OYV29" s="79"/>
      <c r="OYW29" s="79"/>
      <c r="OYX29" s="79"/>
      <c r="OYY29" s="567"/>
      <c r="OYZ29" s="79"/>
      <c r="OZA29" s="79"/>
      <c r="OZB29" s="566"/>
      <c r="OZC29" s="79"/>
      <c r="OZD29" s="79"/>
      <c r="OZE29" s="79"/>
      <c r="OZF29" s="79"/>
      <c r="OZG29" s="79"/>
      <c r="OZH29" s="79"/>
      <c r="OZI29" s="566"/>
      <c r="OZJ29" s="79"/>
      <c r="OZK29" s="79"/>
      <c r="OZL29" s="79"/>
      <c r="OZM29" s="79"/>
      <c r="OZN29" s="567"/>
      <c r="OZO29" s="79"/>
      <c r="OZP29" s="79"/>
      <c r="OZQ29" s="566"/>
      <c r="OZR29" s="79"/>
      <c r="OZS29" s="79"/>
      <c r="OZT29" s="79"/>
      <c r="OZU29" s="79"/>
      <c r="OZV29" s="79"/>
      <c r="OZW29" s="79"/>
      <c r="OZX29" s="566"/>
      <c r="OZY29" s="79"/>
      <c r="OZZ29" s="79"/>
      <c r="PAA29" s="79"/>
      <c r="PAB29" s="79"/>
      <c r="PAC29" s="567"/>
      <c r="PAD29" s="79"/>
      <c r="PAE29" s="79"/>
      <c r="PAF29" s="566"/>
      <c r="PAG29" s="79"/>
      <c r="PAH29" s="79"/>
      <c r="PAI29" s="79"/>
      <c r="PAJ29" s="79"/>
      <c r="PAK29" s="79"/>
      <c r="PAL29" s="79"/>
      <c r="PAM29" s="566"/>
      <c r="PAN29" s="79"/>
      <c r="PAO29" s="79"/>
      <c r="PAP29" s="79"/>
      <c r="PAQ29" s="79"/>
      <c r="PAR29" s="567"/>
      <c r="PAS29" s="79"/>
      <c r="PAT29" s="79"/>
      <c r="PAU29" s="566"/>
      <c r="PAV29" s="79"/>
      <c r="PAW29" s="79"/>
      <c r="PAX29" s="79"/>
      <c r="PAY29" s="79"/>
      <c r="PAZ29" s="79"/>
      <c r="PBA29" s="79"/>
      <c r="PBB29" s="566"/>
      <c r="PBC29" s="79"/>
      <c r="PBD29" s="79"/>
      <c r="PBE29" s="79"/>
      <c r="PBF29" s="79"/>
      <c r="PBG29" s="567"/>
      <c r="PBH29" s="79"/>
      <c r="PBI29" s="79"/>
      <c r="PBJ29" s="566"/>
      <c r="PBK29" s="79"/>
      <c r="PBL29" s="79"/>
      <c r="PBM29" s="79"/>
      <c r="PBN29" s="79"/>
      <c r="PBO29" s="79"/>
      <c r="PBP29" s="79"/>
      <c r="PBQ29" s="566"/>
      <c r="PBR29" s="79"/>
      <c r="PBS29" s="79"/>
      <c r="PBT29" s="79"/>
      <c r="PBU29" s="79"/>
      <c r="PBV29" s="567"/>
      <c r="PBW29" s="79"/>
      <c r="PBX29" s="79"/>
      <c r="PBY29" s="566"/>
      <c r="PBZ29" s="79"/>
      <c r="PCA29" s="79"/>
      <c r="PCB29" s="79"/>
      <c r="PCC29" s="79"/>
      <c r="PCD29" s="79"/>
      <c r="PCE29" s="79"/>
      <c r="PCF29" s="566"/>
      <c r="PCG29" s="79"/>
      <c r="PCH29" s="79"/>
      <c r="PCI29" s="79"/>
      <c r="PCJ29" s="79"/>
      <c r="PCK29" s="567"/>
      <c r="PCL29" s="79"/>
      <c r="PCM29" s="79"/>
      <c r="PCN29" s="566"/>
      <c r="PCO29" s="79"/>
      <c r="PCP29" s="79"/>
      <c r="PCQ29" s="79"/>
      <c r="PCR29" s="79"/>
      <c r="PCS29" s="79"/>
      <c r="PCT29" s="79"/>
      <c r="PCU29" s="566"/>
      <c r="PCV29" s="79"/>
      <c r="PCW29" s="79"/>
      <c r="PCX29" s="79"/>
      <c r="PCY29" s="79"/>
      <c r="PCZ29" s="567"/>
      <c r="PDA29" s="79"/>
      <c r="PDB29" s="79"/>
      <c r="PDC29" s="566"/>
      <c r="PDD29" s="79"/>
      <c r="PDE29" s="79"/>
      <c r="PDF29" s="79"/>
      <c r="PDG29" s="79"/>
      <c r="PDH29" s="79"/>
      <c r="PDI29" s="79"/>
      <c r="PDJ29" s="566"/>
      <c r="PDK29" s="79"/>
      <c r="PDL29" s="79"/>
      <c r="PDM29" s="79"/>
      <c r="PDN29" s="79"/>
      <c r="PDO29" s="567"/>
      <c r="PDP29" s="79"/>
      <c r="PDQ29" s="79"/>
      <c r="PDR29" s="566"/>
      <c r="PDS29" s="79"/>
      <c r="PDT29" s="79"/>
      <c r="PDU29" s="79"/>
      <c r="PDV29" s="79"/>
      <c r="PDW29" s="79"/>
      <c r="PDX29" s="79"/>
      <c r="PDY29" s="566"/>
      <c r="PDZ29" s="79"/>
      <c r="PEA29" s="79"/>
      <c r="PEB29" s="79"/>
      <c r="PEC29" s="79"/>
      <c r="PED29" s="567"/>
      <c r="PEE29" s="79"/>
      <c r="PEF29" s="79"/>
      <c r="PEG29" s="566"/>
      <c r="PEH29" s="79"/>
      <c r="PEI29" s="79"/>
      <c r="PEJ29" s="79"/>
      <c r="PEK29" s="79"/>
      <c r="PEL29" s="79"/>
      <c r="PEM29" s="79"/>
      <c r="PEN29" s="566"/>
      <c r="PEO29" s="79"/>
      <c r="PEP29" s="79"/>
      <c r="PEQ29" s="79"/>
      <c r="PER29" s="79"/>
      <c r="PES29" s="567"/>
      <c r="PET29" s="79"/>
      <c r="PEU29" s="79"/>
      <c r="PEV29" s="566"/>
      <c r="PEW29" s="79"/>
      <c r="PEX29" s="79"/>
      <c r="PEY29" s="79"/>
      <c r="PEZ29" s="79"/>
      <c r="PFA29" s="79"/>
      <c r="PFB29" s="79"/>
      <c r="PFC29" s="566"/>
      <c r="PFD29" s="79"/>
      <c r="PFE29" s="79"/>
      <c r="PFF29" s="79"/>
      <c r="PFG29" s="79"/>
      <c r="PFH29" s="567"/>
      <c r="PFI29" s="79"/>
      <c r="PFJ29" s="79"/>
      <c r="PFK29" s="566"/>
      <c r="PFL29" s="79"/>
      <c r="PFM29" s="79"/>
      <c r="PFN29" s="79"/>
      <c r="PFO29" s="79"/>
      <c r="PFP29" s="79"/>
      <c r="PFQ29" s="79"/>
      <c r="PFR29" s="566"/>
      <c r="PFS29" s="79"/>
      <c r="PFT29" s="79"/>
      <c r="PFU29" s="79"/>
      <c r="PFV29" s="79"/>
      <c r="PFW29" s="567"/>
      <c r="PFX29" s="79"/>
      <c r="PFY29" s="79"/>
      <c r="PFZ29" s="566"/>
      <c r="PGA29" s="79"/>
      <c r="PGB29" s="79"/>
      <c r="PGC29" s="79"/>
      <c r="PGD29" s="79"/>
      <c r="PGE29" s="79"/>
      <c r="PGF29" s="79"/>
      <c r="PGG29" s="566"/>
      <c r="PGH29" s="79"/>
      <c r="PGI29" s="79"/>
      <c r="PGJ29" s="79"/>
      <c r="PGK29" s="79"/>
      <c r="PGL29" s="567"/>
      <c r="PGM29" s="79"/>
      <c r="PGN29" s="79"/>
      <c r="PGO29" s="566"/>
      <c r="PGP29" s="79"/>
      <c r="PGQ29" s="79"/>
      <c r="PGR29" s="79"/>
      <c r="PGS29" s="79"/>
      <c r="PGT29" s="79"/>
      <c r="PGU29" s="79"/>
      <c r="PGV29" s="566"/>
      <c r="PGW29" s="79"/>
      <c r="PGX29" s="79"/>
      <c r="PGY29" s="79"/>
      <c r="PGZ29" s="79"/>
      <c r="PHA29" s="567"/>
      <c r="PHB29" s="79"/>
      <c r="PHC29" s="79"/>
      <c r="PHD29" s="566"/>
      <c r="PHE29" s="79"/>
      <c r="PHF29" s="79"/>
      <c r="PHG29" s="79"/>
      <c r="PHH29" s="79"/>
      <c r="PHI29" s="79"/>
      <c r="PHJ29" s="79"/>
      <c r="PHK29" s="566"/>
      <c r="PHL29" s="79"/>
      <c r="PHM29" s="79"/>
      <c r="PHN29" s="79"/>
      <c r="PHO29" s="79"/>
      <c r="PHP29" s="567"/>
      <c r="PHQ29" s="79"/>
      <c r="PHR29" s="79"/>
      <c r="PHS29" s="566"/>
      <c r="PHT29" s="79"/>
      <c r="PHU29" s="79"/>
      <c r="PHV29" s="79"/>
      <c r="PHW29" s="79"/>
      <c r="PHX29" s="79"/>
      <c r="PHY29" s="79"/>
      <c r="PHZ29" s="566"/>
      <c r="PIA29" s="79"/>
      <c r="PIB29" s="79"/>
      <c r="PIC29" s="79"/>
      <c r="PID29" s="79"/>
      <c r="PIE29" s="567"/>
      <c r="PIF29" s="79"/>
      <c r="PIG29" s="79"/>
      <c r="PIH29" s="566"/>
      <c r="PII29" s="79"/>
      <c r="PIJ29" s="79"/>
      <c r="PIK29" s="79"/>
      <c r="PIL29" s="79"/>
      <c r="PIM29" s="79"/>
      <c r="PIN29" s="79"/>
      <c r="PIO29" s="566"/>
      <c r="PIP29" s="79"/>
      <c r="PIQ29" s="79"/>
      <c r="PIR29" s="79"/>
      <c r="PIS29" s="79"/>
      <c r="PIT29" s="567"/>
      <c r="PIU29" s="79"/>
      <c r="PIV29" s="79"/>
      <c r="PIW29" s="566"/>
      <c r="PIX29" s="79"/>
      <c r="PIY29" s="79"/>
      <c r="PIZ29" s="79"/>
      <c r="PJA29" s="79"/>
      <c r="PJB29" s="79"/>
      <c r="PJC29" s="79"/>
      <c r="PJD29" s="566"/>
      <c r="PJE29" s="79"/>
      <c r="PJF29" s="79"/>
      <c r="PJG29" s="79"/>
      <c r="PJH29" s="79"/>
      <c r="PJI29" s="567"/>
      <c r="PJJ29" s="79"/>
      <c r="PJK29" s="79"/>
      <c r="PJL29" s="566"/>
      <c r="PJM29" s="79"/>
      <c r="PJN29" s="79"/>
      <c r="PJO29" s="79"/>
      <c r="PJP29" s="79"/>
      <c r="PJQ29" s="79"/>
      <c r="PJR29" s="79"/>
      <c r="PJS29" s="566"/>
      <c r="PJT29" s="79"/>
      <c r="PJU29" s="79"/>
      <c r="PJV29" s="79"/>
      <c r="PJW29" s="79"/>
      <c r="PJX29" s="567"/>
      <c r="PJY29" s="79"/>
      <c r="PJZ29" s="79"/>
      <c r="PKA29" s="566"/>
      <c r="PKB29" s="79"/>
      <c r="PKC29" s="79"/>
      <c r="PKD29" s="79"/>
      <c r="PKE29" s="79"/>
      <c r="PKF29" s="79"/>
      <c r="PKG29" s="79"/>
      <c r="PKH29" s="566"/>
      <c r="PKI29" s="79"/>
      <c r="PKJ29" s="79"/>
      <c r="PKK29" s="79"/>
      <c r="PKL29" s="79"/>
      <c r="PKM29" s="567"/>
      <c r="PKN29" s="79"/>
      <c r="PKO29" s="79"/>
      <c r="PKP29" s="566"/>
      <c r="PKQ29" s="79"/>
      <c r="PKR29" s="79"/>
      <c r="PKS29" s="79"/>
      <c r="PKT29" s="79"/>
      <c r="PKU29" s="79"/>
      <c r="PKV29" s="79"/>
      <c r="PKW29" s="566"/>
      <c r="PKX29" s="79"/>
      <c r="PKY29" s="79"/>
      <c r="PKZ29" s="79"/>
      <c r="PLA29" s="79"/>
      <c r="PLB29" s="567"/>
      <c r="PLC29" s="79"/>
      <c r="PLD29" s="79"/>
      <c r="PLE29" s="566"/>
      <c r="PLF29" s="79"/>
      <c r="PLG29" s="79"/>
      <c r="PLH29" s="79"/>
      <c r="PLI29" s="79"/>
      <c r="PLJ29" s="79"/>
      <c r="PLK29" s="79"/>
      <c r="PLL29" s="566"/>
      <c r="PLM29" s="79"/>
      <c r="PLN29" s="79"/>
      <c r="PLO29" s="79"/>
      <c r="PLP29" s="79"/>
      <c r="PLQ29" s="567"/>
      <c r="PLR29" s="79"/>
      <c r="PLS29" s="79"/>
      <c r="PLT29" s="566"/>
      <c r="PLU29" s="79"/>
      <c r="PLV29" s="79"/>
      <c r="PLW29" s="79"/>
      <c r="PLX29" s="79"/>
      <c r="PLY29" s="79"/>
      <c r="PLZ29" s="79"/>
      <c r="PMA29" s="566"/>
      <c r="PMB29" s="79"/>
      <c r="PMC29" s="79"/>
      <c r="PMD29" s="79"/>
      <c r="PME29" s="79"/>
      <c r="PMF29" s="567"/>
      <c r="PMG29" s="79"/>
      <c r="PMH29" s="79"/>
      <c r="PMI29" s="566"/>
      <c r="PMJ29" s="79"/>
      <c r="PMK29" s="79"/>
      <c r="PML29" s="79"/>
      <c r="PMM29" s="79"/>
      <c r="PMN29" s="79"/>
      <c r="PMO29" s="79"/>
      <c r="PMP29" s="566"/>
      <c r="PMQ29" s="79"/>
      <c r="PMR29" s="79"/>
      <c r="PMS29" s="79"/>
      <c r="PMT29" s="79"/>
      <c r="PMU29" s="567"/>
      <c r="PMV29" s="79"/>
      <c r="PMW29" s="79"/>
      <c r="PMX29" s="566"/>
      <c r="PMY29" s="79"/>
      <c r="PMZ29" s="79"/>
      <c r="PNA29" s="79"/>
      <c r="PNB29" s="79"/>
      <c r="PNC29" s="79"/>
      <c r="PND29" s="79"/>
      <c r="PNE29" s="566"/>
      <c r="PNF29" s="79"/>
      <c r="PNG29" s="79"/>
      <c r="PNH29" s="79"/>
      <c r="PNI29" s="79"/>
      <c r="PNJ29" s="567"/>
      <c r="PNK29" s="79"/>
      <c r="PNL29" s="79"/>
      <c r="PNM29" s="566"/>
      <c r="PNN29" s="79"/>
      <c r="PNO29" s="79"/>
      <c r="PNP29" s="79"/>
      <c r="PNQ29" s="79"/>
      <c r="PNR29" s="79"/>
      <c r="PNS29" s="79"/>
      <c r="PNT29" s="566"/>
      <c r="PNU29" s="79"/>
      <c r="PNV29" s="79"/>
      <c r="PNW29" s="79"/>
      <c r="PNX29" s="79"/>
      <c r="PNY29" s="567"/>
      <c r="PNZ29" s="79"/>
      <c r="POA29" s="79"/>
      <c r="POB29" s="566"/>
      <c r="POC29" s="79"/>
      <c r="POD29" s="79"/>
      <c r="POE29" s="79"/>
      <c r="POF29" s="79"/>
      <c r="POG29" s="79"/>
      <c r="POH29" s="79"/>
      <c r="POI29" s="566"/>
      <c r="POJ29" s="79"/>
      <c r="POK29" s="79"/>
      <c r="POL29" s="79"/>
      <c r="POM29" s="79"/>
      <c r="PON29" s="567"/>
      <c r="POO29" s="79"/>
      <c r="POP29" s="79"/>
      <c r="POQ29" s="566"/>
      <c r="POR29" s="79"/>
      <c r="POS29" s="79"/>
      <c r="POT29" s="79"/>
      <c r="POU29" s="79"/>
      <c r="POV29" s="79"/>
      <c r="POW29" s="79"/>
      <c r="POX29" s="566"/>
      <c r="POY29" s="79"/>
      <c r="POZ29" s="79"/>
      <c r="PPA29" s="79"/>
      <c r="PPB29" s="79"/>
      <c r="PPC29" s="567"/>
      <c r="PPD29" s="79"/>
      <c r="PPE29" s="79"/>
      <c r="PPF29" s="566"/>
      <c r="PPG29" s="79"/>
      <c r="PPH29" s="79"/>
      <c r="PPI29" s="79"/>
      <c r="PPJ29" s="79"/>
      <c r="PPK29" s="79"/>
      <c r="PPL29" s="79"/>
      <c r="PPM29" s="566"/>
      <c r="PPN29" s="79"/>
      <c r="PPO29" s="79"/>
      <c r="PPP29" s="79"/>
      <c r="PPQ29" s="79"/>
      <c r="PPR29" s="567"/>
      <c r="PPS29" s="79"/>
      <c r="PPT29" s="79"/>
      <c r="PPU29" s="566"/>
      <c r="PPV29" s="79"/>
      <c r="PPW29" s="79"/>
      <c r="PPX29" s="79"/>
      <c r="PPY29" s="79"/>
      <c r="PPZ29" s="79"/>
      <c r="PQA29" s="79"/>
      <c r="PQB29" s="566"/>
      <c r="PQC29" s="79"/>
      <c r="PQD29" s="79"/>
      <c r="PQE29" s="79"/>
      <c r="PQF29" s="79"/>
      <c r="PQG29" s="567"/>
      <c r="PQH29" s="79"/>
      <c r="PQI29" s="79"/>
      <c r="PQJ29" s="566"/>
      <c r="PQK29" s="79"/>
      <c r="PQL29" s="79"/>
      <c r="PQM29" s="79"/>
      <c r="PQN29" s="79"/>
      <c r="PQO29" s="79"/>
      <c r="PQP29" s="79"/>
      <c r="PQQ29" s="566"/>
      <c r="PQR29" s="79"/>
      <c r="PQS29" s="79"/>
      <c r="PQT29" s="79"/>
      <c r="PQU29" s="79"/>
      <c r="PQV29" s="567"/>
      <c r="PQW29" s="79"/>
      <c r="PQX29" s="79"/>
      <c r="PQY29" s="566"/>
      <c r="PQZ29" s="79"/>
      <c r="PRA29" s="79"/>
      <c r="PRB29" s="79"/>
      <c r="PRC29" s="79"/>
      <c r="PRD29" s="79"/>
      <c r="PRE29" s="79"/>
      <c r="PRF29" s="566"/>
      <c r="PRG29" s="79"/>
      <c r="PRH29" s="79"/>
      <c r="PRI29" s="79"/>
      <c r="PRJ29" s="79"/>
      <c r="PRK29" s="567"/>
      <c r="PRL29" s="79"/>
      <c r="PRM29" s="79"/>
      <c r="PRN29" s="566"/>
      <c r="PRO29" s="79"/>
      <c r="PRP29" s="79"/>
      <c r="PRQ29" s="79"/>
      <c r="PRR29" s="79"/>
      <c r="PRS29" s="79"/>
      <c r="PRT29" s="79"/>
      <c r="PRU29" s="566"/>
      <c r="PRV29" s="79"/>
      <c r="PRW29" s="79"/>
      <c r="PRX29" s="79"/>
      <c r="PRY29" s="79"/>
      <c r="PRZ29" s="567"/>
      <c r="PSA29" s="79"/>
      <c r="PSB29" s="79"/>
      <c r="PSC29" s="566"/>
      <c r="PSD29" s="79"/>
      <c r="PSE29" s="79"/>
      <c r="PSF29" s="79"/>
      <c r="PSG29" s="79"/>
      <c r="PSH29" s="79"/>
      <c r="PSI29" s="79"/>
      <c r="PSJ29" s="566"/>
      <c r="PSK29" s="79"/>
      <c r="PSL29" s="79"/>
      <c r="PSM29" s="79"/>
      <c r="PSN29" s="79"/>
      <c r="PSO29" s="567"/>
      <c r="PSP29" s="79"/>
      <c r="PSQ29" s="79"/>
      <c r="PSR29" s="566"/>
      <c r="PSS29" s="79"/>
      <c r="PST29" s="79"/>
      <c r="PSU29" s="79"/>
      <c r="PSV29" s="79"/>
      <c r="PSW29" s="79"/>
      <c r="PSX29" s="79"/>
      <c r="PSY29" s="566"/>
      <c r="PSZ29" s="79"/>
      <c r="PTA29" s="79"/>
      <c r="PTB29" s="79"/>
      <c r="PTC29" s="79"/>
      <c r="PTD29" s="567"/>
      <c r="PTE29" s="79"/>
      <c r="PTF29" s="79"/>
      <c r="PTG29" s="566"/>
      <c r="PTH29" s="79"/>
      <c r="PTI29" s="79"/>
      <c r="PTJ29" s="79"/>
      <c r="PTK29" s="79"/>
      <c r="PTL29" s="79"/>
      <c r="PTM29" s="79"/>
      <c r="PTN29" s="566"/>
      <c r="PTO29" s="79"/>
      <c r="PTP29" s="79"/>
      <c r="PTQ29" s="79"/>
      <c r="PTR29" s="79"/>
      <c r="PTS29" s="567"/>
      <c r="PTT29" s="79"/>
      <c r="PTU29" s="79"/>
      <c r="PTV29" s="566"/>
      <c r="PTW29" s="79"/>
      <c r="PTX29" s="79"/>
      <c r="PTY29" s="79"/>
      <c r="PTZ29" s="79"/>
      <c r="PUA29" s="79"/>
      <c r="PUB29" s="79"/>
      <c r="PUC29" s="566"/>
      <c r="PUD29" s="79"/>
      <c r="PUE29" s="79"/>
      <c r="PUF29" s="79"/>
      <c r="PUG29" s="79"/>
      <c r="PUH29" s="567"/>
      <c r="PUI29" s="79"/>
      <c r="PUJ29" s="79"/>
      <c r="PUK29" s="566"/>
      <c r="PUL29" s="79"/>
      <c r="PUM29" s="79"/>
      <c r="PUN29" s="79"/>
      <c r="PUO29" s="79"/>
      <c r="PUP29" s="79"/>
      <c r="PUQ29" s="79"/>
      <c r="PUR29" s="566"/>
      <c r="PUS29" s="79"/>
      <c r="PUT29" s="79"/>
      <c r="PUU29" s="79"/>
      <c r="PUV29" s="79"/>
      <c r="PUW29" s="567"/>
      <c r="PUX29" s="79"/>
      <c r="PUY29" s="79"/>
      <c r="PUZ29" s="566"/>
      <c r="PVA29" s="79"/>
      <c r="PVB29" s="79"/>
      <c r="PVC29" s="79"/>
      <c r="PVD29" s="79"/>
      <c r="PVE29" s="79"/>
      <c r="PVF29" s="79"/>
      <c r="PVG29" s="566"/>
      <c r="PVH29" s="79"/>
      <c r="PVI29" s="79"/>
      <c r="PVJ29" s="79"/>
      <c r="PVK29" s="79"/>
      <c r="PVL29" s="567"/>
      <c r="PVM29" s="79"/>
      <c r="PVN29" s="79"/>
      <c r="PVO29" s="566"/>
      <c r="PVP29" s="79"/>
      <c r="PVQ29" s="79"/>
      <c r="PVR29" s="79"/>
      <c r="PVS29" s="79"/>
      <c r="PVT29" s="79"/>
      <c r="PVU29" s="79"/>
      <c r="PVV29" s="566"/>
      <c r="PVW29" s="79"/>
      <c r="PVX29" s="79"/>
      <c r="PVY29" s="79"/>
      <c r="PVZ29" s="79"/>
      <c r="PWA29" s="567"/>
      <c r="PWB29" s="79"/>
      <c r="PWC29" s="79"/>
      <c r="PWD29" s="566"/>
      <c r="PWE29" s="79"/>
      <c r="PWF29" s="79"/>
      <c r="PWG29" s="79"/>
      <c r="PWH29" s="79"/>
      <c r="PWI29" s="79"/>
      <c r="PWJ29" s="79"/>
      <c r="PWK29" s="566"/>
      <c r="PWL29" s="79"/>
      <c r="PWM29" s="79"/>
      <c r="PWN29" s="79"/>
      <c r="PWO29" s="79"/>
      <c r="PWP29" s="567"/>
      <c r="PWQ29" s="79"/>
      <c r="PWR29" s="79"/>
      <c r="PWS29" s="566"/>
      <c r="PWT29" s="79"/>
      <c r="PWU29" s="79"/>
      <c r="PWV29" s="79"/>
      <c r="PWW29" s="79"/>
      <c r="PWX29" s="79"/>
      <c r="PWY29" s="79"/>
      <c r="PWZ29" s="566"/>
      <c r="PXA29" s="79"/>
      <c r="PXB29" s="79"/>
      <c r="PXC29" s="79"/>
      <c r="PXD29" s="79"/>
      <c r="PXE29" s="567"/>
      <c r="PXF29" s="79"/>
      <c r="PXG29" s="79"/>
      <c r="PXH29" s="566"/>
      <c r="PXI29" s="79"/>
      <c r="PXJ29" s="79"/>
      <c r="PXK29" s="79"/>
      <c r="PXL29" s="79"/>
      <c r="PXM29" s="79"/>
      <c r="PXN29" s="79"/>
      <c r="PXO29" s="566"/>
      <c r="PXP29" s="79"/>
      <c r="PXQ29" s="79"/>
      <c r="PXR29" s="79"/>
      <c r="PXS29" s="79"/>
      <c r="PXT29" s="567"/>
      <c r="PXU29" s="79"/>
      <c r="PXV29" s="79"/>
      <c r="PXW29" s="566"/>
      <c r="PXX29" s="79"/>
      <c r="PXY29" s="79"/>
      <c r="PXZ29" s="79"/>
      <c r="PYA29" s="79"/>
      <c r="PYB29" s="79"/>
      <c r="PYC29" s="79"/>
      <c r="PYD29" s="566"/>
      <c r="PYE29" s="79"/>
      <c r="PYF29" s="79"/>
      <c r="PYG29" s="79"/>
      <c r="PYH29" s="79"/>
      <c r="PYI29" s="567"/>
      <c r="PYJ29" s="79"/>
      <c r="PYK29" s="79"/>
      <c r="PYL29" s="566"/>
      <c r="PYM29" s="79"/>
      <c r="PYN29" s="79"/>
      <c r="PYO29" s="79"/>
      <c r="PYP29" s="79"/>
      <c r="PYQ29" s="79"/>
      <c r="PYR29" s="79"/>
      <c r="PYS29" s="566"/>
      <c r="PYT29" s="79"/>
      <c r="PYU29" s="79"/>
      <c r="PYV29" s="79"/>
      <c r="PYW29" s="79"/>
      <c r="PYX29" s="567"/>
      <c r="PYY29" s="79"/>
      <c r="PYZ29" s="79"/>
      <c r="PZA29" s="566"/>
      <c r="PZB29" s="79"/>
      <c r="PZC29" s="79"/>
      <c r="PZD29" s="79"/>
      <c r="PZE29" s="79"/>
      <c r="PZF29" s="79"/>
      <c r="PZG29" s="79"/>
      <c r="PZH29" s="566"/>
      <c r="PZI29" s="79"/>
      <c r="PZJ29" s="79"/>
      <c r="PZK29" s="79"/>
      <c r="PZL29" s="79"/>
      <c r="PZM29" s="567"/>
      <c r="PZN29" s="79"/>
      <c r="PZO29" s="79"/>
      <c r="PZP29" s="566"/>
      <c r="PZQ29" s="79"/>
      <c r="PZR29" s="79"/>
      <c r="PZS29" s="79"/>
      <c r="PZT29" s="79"/>
      <c r="PZU29" s="79"/>
      <c r="PZV29" s="79"/>
      <c r="PZW29" s="566"/>
      <c r="PZX29" s="79"/>
      <c r="PZY29" s="79"/>
      <c r="PZZ29" s="79"/>
      <c r="QAA29" s="79"/>
      <c r="QAB29" s="567"/>
      <c r="QAC29" s="79"/>
      <c r="QAD29" s="79"/>
      <c r="QAE29" s="566"/>
      <c r="QAF29" s="79"/>
      <c r="QAG29" s="79"/>
      <c r="QAH29" s="79"/>
      <c r="QAI29" s="79"/>
      <c r="QAJ29" s="79"/>
      <c r="QAK29" s="79"/>
      <c r="QAL29" s="566"/>
      <c r="QAM29" s="79"/>
      <c r="QAN29" s="79"/>
      <c r="QAO29" s="79"/>
      <c r="QAP29" s="79"/>
      <c r="QAQ29" s="567"/>
      <c r="QAR29" s="79"/>
      <c r="QAS29" s="79"/>
      <c r="QAT29" s="566"/>
      <c r="QAU29" s="79"/>
      <c r="QAV29" s="79"/>
      <c r="QAW29" s="79"/>
      <c r="QAX29" s="79"/>
      <c r="QAY29" s="79"/>
      <c r="QAZ29" s="79"/>
      <c r="QBA29" s="566"/>
      <c r="QBB29" s="79"/>
      <c r="QBC29" s="79"/>
      <c r="QBD29" s="79"/>
      <c r="QBE29" s="79"/>
      <c r="QBF29" s="567"/>
      <c r="QBG29" s="79"/>
      <c r="QBH29" s="79"/>
      <c r="QBI29" s="566"/>
      <c r="QBJ29" s="79"/>
      <c r="QBK29" s="79"/>
      <c r="QBL29" s="79"/>
      <c r="QBM29" s="79"/>
      <c r="QBN29" s="79"/>
      <c r="QBO29" s="79"/>
      <c r="QBP29" s="566"/>
      <c r="QBQ29" s="79"/>
      <c r="QBR29" s="79"/>
      <c r="QBS29" s="79"/>
      <c r="QBT29" s="79"/>
      <c r="QBU29" s="567"/>
      <c r="QBV29" s="79"/>
      <c r="QBW29" s="79"/>
      <c r="QBX29" s="566"/>
      <c r="QBY29" s="79"/>
      <c r="QBZ29" s="79"/>
      <c r="QCA29" s="79"/>
      <c r="QCB29" s="79"/>
      <c r="QCC29" s="79"/>
      <c r="QCD29" s="79"/>
      <c r="QCE29" s="566"/>
      <c r="QCF29" s="79"/>
      <c r="QCG29" s="79"/>
      <c r="QCH29" s="79"/>
      <c r="QCI29" s="79"/>
      <c r="QCJ29" s="567"/>
      <c r="QCK29" s="79"/>
      <c r="QCL29" s="79"/>
      <c r="QCM29" s="566"/>
      <c r="QCN29" s="79"/>
      <c r="QCO29" s="79"/>
      <c r="QCP29" s="79"/>
      <c r="QCQ29" s="79"/>
      <c r="QCR29" s="79"/>
      <c r="QCS29" s="79"/>
      <c r="QCT29" s="566"/>
      <c r="QCU29" s="79"/>
      <c r="QCV29" s="79"/>
      <c r="QCW29" s="79"/>
      <c r="QCX29" s="79"/>
      <c r="QCY29" s="567"/>
      <c r="QCZ29" s="79"/>
      <c r="QDA29" s="79"/>
      <c r="QDB29" s="566"/>
      <c r="QDC29" s="79"/>
      <c r="QDD29" s="79"/>
      <c r="QDE29" s="79"/>
      <c r="QDF29" s="79"/>
      <c r="QDG29" s="79"/>
      <c r="QDH29" s="79"/>
      <c r="QDI29" s="566"/>
      <c r="QDJ29" s="79"/>
      <c r="QDK29" s="79"/>
      <c r="QDL29" s="79"/>
      <c r="QDM29" s="79"/>
      <c r="QDN29" s="567"/>
      <c r="QDO29" s="79"/>
      <c r="QDP29" s="79"/>
      <c r="QDQ29" s="566"/>
      <c r="QDR29" s="79"/>
      <c r="QDS29" s="79"/>
      <c r="QDT29" s="79"/>
      <c r="QDU29" s="79"/>
      <c r="QDV29" s="79"/>
      <c r="QDW29" s="79"/>
      <c r="QDX29" s="566"/>
      <c r="QDY29" s="79"/>
      <c r="QDZ29" s="79"/>
      <c r="QEA29" s="79"/>
      <c r="QEB29" s="79"/>
      <c r="QEC29" s="567"/>
      <c r="QED29" s="79"/>
      <c r="QEE29" s="79"/>
      <c r="QEF29" s="566"/>
      <c r="QEG29" s="79"/>
      <c r="QEH29" s="79"/>
      <c r="QEI29" s="79"/>
      <c r="QEJ29" s="79"/>
      <c r="QEK29" s="79"/>
      <c r="QEL29" s="79"/>
      <c r="QEM29" s="566"/>
      <c r="QEN29" s="79"/>
      <c r="QEO29" s="79"/>
      <c r="QEP29" s="79"/>
      <c r="QEQ29" s="79"/>
      <c r="QER29" s="567"/>
      <c r="QES29" s="79"/>
      <c r="QET29" s="79"/>
      <c r="QEU29" s="566"/>
      <c r="QEV29" s="79"/>
      <c r="QEW29" s="79"/>
      <c r="QEX29" s="79"/>
      <c r="QEY29" s="79"/>
      <c r="QEZ29" s="79"/>
      <c r="QFA29" s="79"/>
      <c r="QFB29" s="566"/>
      <c r="QFC29" s="79"/>
      <c r="QFD29" s="79"/>
      <c r="QFE29" s="79"/>
      <c r="QFF29" s="79"/>
      <c r="QFG29" s="567"/>
      <c r="QFH29" s="79"/>
      <c r="QFI29" s="79"/>
      <c r="QFJ29" s="566"/>
      <c r="QFK29" s="79"/>
      <c r="QFL29" s="79"/>
      <c r="QFM29" s="79"/>
      <c r="QFN29" s="79"/>
      <c r="QFO29" s="79"/>
      <c r="QFP29" s="79"/>
      <c r="QFQ29" s="566"/>
      <c r="QFR29" s="79"/>
      <c r="QFS29" s="79"/>
      <c r="QFT29" s="79"/>
      <c r="QFU29" s="79"/>
      <c r="QFV29" s="567"/>
      <c r="QFW29" s="79"/>
      <c r="QFX29" s="79"/>
      <c r="QFY29" s="566"/>
      <c r="QFZ29" s="79"/>
      <c r="QGA29" s="79"/>
      <c r="QGB29" s="79"/>
      <c r="QGC29" s="79"/>
      <c r="QGD29" s="79"/>
      <c r="QGE29" s="79"/>
      <c r="QGF29" s="566"/>
      <c r="QGG29" s="79"/>
      <c r="QGH29" s="79"/>
      <c r="QGI29" s="79"/>
      <c r="QGJ29" s="79"/>
      <c r="QGK29" s="567"/>
      <c r="QGL29" s="79"/>
      <c r="QGM29" s="79"/>
      <c r="QGN29" s="566"/>
      <c r="QGO29" s="79"/>
      <c r="QGP29" s="79"/>
      <c r="QGQ29" s="79"/>
      <c r="QGR29" s="79"/>
      <c r="QGS29" s="79"/>
      <c r="QGT29" s="79"/>
      <c r="QGU29" s="566"/>
      <c r="QGV29" s="79"/>
      <c r="QGW29" s="79"/>
      <c r="QGX29" s="79"/>
      <c r="QGY29" s="79"/>
      <c r="QGZ29" s="567"/>
      <c r="QHA29" s="79"/>
      <c r="QHB29" s="79"/>
      <c r="QHC29" s="566"/>
      <c r="QHD29" s="79"/>
      <c r="QHE29" s="79"/>
      <c r="QHF29" s="79"/>
      <c r="QHG29" s="79"/>
      <c r="QHH29" s="79"/>
      <c r="QHI29" s="79"/>
      <c r="QHJ29" s="566"/>
      <c r="QHK29" s="79"/>
      <c r="QHL29" s="79"/>
      <c r="QHM29" s="79"/>
      <c r="QHN29" s="79"/>
      <c r="QHO29" s="567"/>
      <c r="QHP29" s="79"/>
      <c r="QHQ29" s="79"/>
      <c r="QHR29" s="566"/>
      <c r="QHS29" s="79"/>
      <c r="QHT29" s="79"/>
      <c r="QHU29" s="79"/>
      <c r="QHV29" s="79"/>
      <c r="QHW29" s="79"/>
      <c r="QHX29" s="79"/>
      <c r="QHY29" s="566"/>
      <c r="QHZ29" s="79"/>
      <c r="QIA29" s="79"/>
      <c r="QIB29" s="79"/>
      <c r="QIC29" s="79"/>
      <c r="QID29" s="567"/>
      <c r="QIE29" s="79"/>
      <c r="QIF29" s="79"/>
      <c r="QIG29" s="566"/>
      <c r="QIH29" s="79"/>
      <c r="QII29" s="79"/>
      <c r="QIJ29" s="79"/>
      <c r="QIK29" s="79"/>
      <c r="QIL29" s="79"/>
      <c r="QIM29" s="79"/>
      <c r="QIN29" s="566"/>
      <c r="QIO29" s="79"/>
      <c r="QIP29" s="79"/>
      <c r="QIQ29" s="79"/>
      <c r="QIR29" s="79"/>
      <c r="QIS29" s="567"/>
      <c r="QIT29" s="79"/>
      <c r="QIU29" s="79"/>
      <c r="QIV29" s="566"/>
      <c r="QIW29" s="79"/>
      <c r="QIX29" s="79"/>
      <c r="QIY29" s="79"/>
      <c r="QIZ29" s="79"/>
      <c r="QJA29" s="79"/>
      <c r="QJB29" s="79"/>
      <c r="QJC29" s="566"/>
      <c r="QJD29" s="79"/>
      <c r="QJE29" s="79"/>
      <c r="QJF29" s="79"/>
      <c r="QJG29" s="79"/>
      <c r="QJH29" s="567"/>
      <c r="QJI29" s="79"/>
      <c r="QJJ29" s="79"/>
      <c r="QJK29" s="566"/>
      <c r="QJL29" s="79"/>
      <c r="QJM29" s="79"/>
      <c r="QJN29" s="79"/>
      <c r="QJO29" s="79"/>
      <c r="QJP29" s="79"/>
      <c r="QJQ29" s="79"/>
      <c r="QJR29" s="566"/>
      <c r="QJS29" s="79"/>
      <c r="QJT29" s="79"/>
      <c r="QJU29" s="79"/>
      <c r="QJV29" s="79"/>
      <c r="QJW29" s="567"/>
      <c r="QJX29" s="79"/>
      <c r="QJY29" s="79"/>
      <c r="QJZ29" s="566"/>
      <c r="QKA29" s="79"/>
      <c r="QKB29" s="79"/>
      <c r="QKC29" s="79"/>
      <c r="QKD29" s="79"/>
      <c r="QKE29" s="79"/>
      <c r="QKF29" s="79"/>
      <c r="QKG29" s="566"/>
      <c r="QKH29" s="79"/>
      <c r="QKI29" s="79"/>
      <c r="QKJ29" s="79"/>
      <c r="QKK29" s="79"/>
      <c r="QKL29" s="567"/>
      <c r="QKM29" s="79"/>
      <c r="QKN29" s="79"/>
      <c r="QKO29" s="566"/>
      <c r="QKP29" s="79"/>
      <c r="QKQ29" s="79"/>
      <c r="QKR29" s="79"/>
      <c r="QKS29" s="79"/>
      <c r="QKT29" s="79"/>
      <c r="QKU29" s="79"/>
      <c r="QKV29" s="566"/>
      <c r="QKW29" s="79"/>
      <c r="QKX29" s="79"/>
      <c r="QKY29" s="79"/>
      <c r="QKZ29" s="79"/>
      <c r="QLA29" s="567"/>
      <c r="QLB29" s="79"/>
      <c r="QLC29" s="79"/>
      <c r="QLD29" s="566"/>
      <c r="QLE29" s="79"/>
      <c r="QLF29" s="79"/>
      <c r="QLG29" s="79"/>
      <c r="QLH29" s="79"/>
      <c r="QLI29" s="79"/>
      <c r="QLJ29" s="79"/>
      <c r="QLK29" s="566"/>
      <c r="QLL29" s="79"/>
      <c r="QLM29" s="79"/>
      <c r="QLN29" s="79"/>
      <c r="QLO29" s="79"/>
      <c r="QLP29" s="567"/>
      <c r="QLQ29" s="79"/>
      <c r="QLR29" s="79"/>
      <c r="QLS29" s="566"/>
      <c r="QLT29" s="79"/>
      <c r="QLU29" s="79"/>
      <c r="QLV29" s="79"/>
      <c r="QLW29" s="79"/>
      <c r="QLX29" s="79"/>
      <c r="QLY29" s="79"/>
      <c r="QLZ29" s="566"/>
      <c r="QMA29" s="79"/>
      <c r="QMB29" s="79"/>
      <c r="QMC29" s="79"/>
      <c r="QMD29" s="79"/>
      <c r="QME29" s="567"/>
      <c r="QMF29" s="79"/>
      <c r="QMG29" s="79"/>
      <c r="QMH29" s="566"/>
      <c r="QMI29" s="79"/>
      <c r="QMJ29" s="79"/>
      <c r="QMK29" s="79"/>
      <c r="QML29" s="79"/>
      <c r="QMM29" s="79"/>
      <c r="QMN29" s="79"/>
      <c r="QMO29" s="566"/>
      <c r="QMP29" s="79"/>
      <c r="QMQ29" s="79"/>
      <c r="QMR29" s="79"/>
      <c r="QMS29" s="79"/>
      <c r="QMT29" s="567"/>
      <c r="QMU29" s="79"/>
      <c r="QMV29" s="79"/>
      <c r="QMW29" s="566"/>
      <c r="QMX29" s="79"/>
      <c r="QMY29" s="79"/>
      <c r="QMZ29" s="79"/>
      <c r="QNA29" s="79"/>
      <c r="QNB29" s="79"/>
      <c r="QNC29" s="79"/>
      <c r="QND29" s="566"/>
      <c r="QNE29" s="79"/>
      <c r="QNF29" s="79"/>
      <c r="QNG29" s="79"/>
      <c r="QNH29" s="79"/>
      <c r="QNI29" s="567"/>
      <c r="QNJ29" s="79"/>
      <c r="QNK29" s="79"/>
      <c r="QNL29" s="566"/>
      <c r="QNM29" s="79"/>
      <c r="QNN29" s="79"/>
      <c r="QNO29" s="79"/>
      <c r="QNP29" s="79"/>
      <c r="QNQ29" s="79"/>
      <c r="QNR29" s="79"/>
      <c r="QNS29" s="566"/>
      <c r="QNT29" s="79"/>
      <c r="QNU29" s="79"/>
      <c r="QNV29" s="79"/>
      <c r="QNW29" s="79"/>
      <c r="QNX29" s="567"/>
      <c r="QNY29" s="79"/>
      <c r="QNZ29" s="79"/>
      <c r="QOA29" s="566"/>
      <c r="QOB29" s="79"/>
      <c r="QOC29" s="79"/>
      <c r="QOD29" s="79"/>
      <c r="QOE29" s="79"/>
      <c r="QOF29" s="79"/>
      <c r="QOG29" s="79"/>
      <c r="QOH29" s="566"/>
      <c r="QOI29" s="79"/>
      <c r="QOJ29" s="79"/>
      <c r="QOK29" s="79"/>
      <c r="QOL29" s="79"/>
      <c r="QOM29" s="567"/>
      <c r="QON29" s="79"/>
      <c r="QOO29" s="79"/>
      <c r="QOP29" s="566"/>
      <c r="QOQ29" s="79"/>
      <c r="QOR29" s="79"/>
      <c r="QOS29" s="79"/>
      <c r="QOT29" s="79"/>
      <c r="QOU29" s="79"/>
      <c r="QOV29" s="79"/>
      <c r="QOW29" s="566"/>
      <c r="QOX29" s="79"/>
      <c r="QOY29" s="79"/>
      <c r="QOZ29" s="79"/>
      <c r="QPA29" s="79"/>
      <c r="QPB29" s="567"/>
      <c r="QPC29" s="79"/>
      <c r="QPD29" s="79"/>
      <c r="QPE29" s="566"/>
      <c r="QPF29" s="79"/>
      <c r="QPG29" s="79"/>
      <c r="QPH29" s="79"/>
      <c r="QPI29" s="79"/>
      <c r="QPJ29" s="79"/>
      <c r="QPK29" s="79"/>
      <c r="QPL29" s="566"/>
      <c r="QPM29" s="79"/>
      <c r="QPN29" s="79"/>
      <c r="QPO29" s="79"/>
      <c r="QPP29" s="79"/>
      <c r="QPQ29" s="567"/>
      <c r="QPR29" s="79"/>
      <c r="QPS29" s="79"/>
      <c r="QPT29" s="566"/>
      <c r="QPU29" s="79"/>
      <c r="QPV29" s="79"/>
      <c r="QPW29" s="79"/>
      <c r="QPX29" s="79"/>
      <c r="QPY29" s="79"/>
      <c r="QPZ29" s="79"/>
      <c r="QQA29" s="566"/>
      <c r="QQB29" s="79"/>
      <c r="QQC29" s="79"/>
      <c r="QQD29" s="79"/>
      <c r="QQE29" s="79"/>
      <c r="QQF29" s="567"/>
      <c r="QQG29" s="79"/>
      <c r="QQH29" s="79"/>
      <c r="QQI29" s="566"/>
      <c r="QQJ29" s="79"/>
      <c r="QQK29" s="79"/>
      <c r="QQL29" s="79"/>
      <c r="QQM29" s="79"/>
      <c r="QQN29" s="79"/>
      <c r="QQO29" s="79"/>
      <c r="QQP29" s="566"/>
      <c r="QQQ29" s="79"/>
      <c r="QQR29" s="79"/>
      <c r="QQS29" s="79"/>
      <c r="QQT29" s="79"/>
      <c r="QQU29" s="567"/>
      <c r="QQV29" s="79"/>
      <c r="QQW29" s="79"/>
      <c r="QQX29" s="566"/>
      <c r="QQY29" s="79"/>
      <c r="QQZ29" s="79"/>
      <c r="QRA29" s="79"/>
      <c r="QRB29" s="79"/>
      <c r="QRC29" s="79"/>
      <c r="QRD29" s="79"/>
      <c r="QRE29" s="566"/>
      <c r="QRF29" s="79"/>
      <c r="QRG29" s="79"/>
      <c r="QRH29" s="79"/>
      <c r="QRI29" s="79"/>
      <c r="QRJ29" s="567"/>
      <c r="QRK29" s="79"/>
      <c r="QRL29" s="79"/>
      <c r="QRM29" s="566"/>
      <c r="QRN29" s="79"/>
      <c r="QRO29" s="79"/>
      <c r="QRP29" s="79"/>
      <c r="QRQ29" s="79"/>
      <c r="QRR29" s="79"/>
      <c r="QRS29" s="79"/>
      <c r="QRT29" s="566"/>
      <c r="QRU29" s="79"/>
      <c r="QRV29" s="79"/>
      <c r="QRW29" s="79"/>
      <c r="QRX29" s="79"/>
      <c r="QRY29" s="567"/>
      <c r="QRZ29" s="79"/>
      <c r="QSA29" s="79"/>
      <c r="QSB29" s="566"/>
      <c r="QSC29" s="79"/>
      <c r="QSD29" s="79"/>
      <c r="QSE29" s="79"/>
      <c r="QSF29" s="79"/>
      <c r="QSG29" s="79"/>
      <c r="QSH29" s="79"/>
      <c r="QSI29" s="566"/>
      <c r="QSJ29" s="79"/>
      <c r="QSK29" s="79"/>
      <c r="QSL29" s="79"/>
      <c r="QSM29" s="79"/>
      <c r="QSN29" s="567"/>
      <c r="QSO29" s="79"/>
      <c r="QSP29" s="79"/>
      <c r="QSQ29" s="566"/>
      <c r="QSR29" s="79"/>
      <c r="QSS29" s="79"/>
      <c r="QST29" s="79"/>
      <c r="QSU29" s="79"/>
      <c r="QSV29" s="79"/>
      <c r="QSW29" s="79"/>
      <c r="QSX29" s="566"/>
      <c r="QSY29" s="79"/>
      <c r="QSZ29" s="79"/>
      <c r="QTA29" s="79"/>
      <c r="QTB29" s="79"/>
      <c r="QTC29" s="567"/>
      <c r="QTD29" s="79"/>
      <c r="QTE29" s="79"/>
      <c r="QTF29" s="566"/>
      <c r="QTG29" s="79"/>
      <c r="QTH29" s="79"/>
      <c r="QTI29" s="79"/>
      <c r="QTJ29" s="79"/>
      <c r="QTK29" s="79"/>
      <c r="QTL29" s="79"/>
      <c r="QTM29" s="566"/>
      <c r="QTN29" s="79"/>
      <c r="QTO29" s="79"/>
      <c r="QTP29" s="79"/>
      <c r="QTQ29" s="79"/>
      <c r="QTR29" s="567"/>
      <c r="QTS29" s="79"/>
      <c r="QTT29" s="79"/>
      <c r="QTU29" s="566"/>
      <c r="QTV29" s="79"/>
      <c r="QTW29" s="79"/>
      <c r="QTX29" s="79"/>
      <c r="QTY29" s="79"/>
      <c r="QTZ29" s="79"/>
      <c r="QUA29" s="79"/>
      <c r="QUB29" s="566"/>
      <c r="QUC29" s="79"/>
      <c r="QUD29" s="79"/>
      <c r="QUE29" s="79"/>
      <c r="QUF29" s="79"/>
      <c r="QUG29" s="567"/>
      <c r="QUH29" s="79"/>
      <c r="QUI29" s="79"/>
      <c r="QUJ29" s="566"/>
      <c r="QUK29" s="79"/>
      <c r="QUL29" s="79"/>
      <c r="QUM29" s="79"/>
      <c r="QUN29" s="79"/>
      <c r="QUO29" s="79"/>
      <c r="QUP29" s="79"/>
      <c r="QUQ29" s="566"/>
      <c r="QUR29" s="79"/>
      <c r="QUS29" s="79"/>
      <c r="QUT29" s="79"/>
      <c r="QUU29" s="79"/>
      <c r="QUV29" s="567"/>
      <c r="QUW29" s="79"/>
      <c r="QUX29" s="79"/>
      <c r="QUY29" s="566"/>
      <c r="QUZ29" s="79"/>
      <c r="QVA29" s="79"/>
      <c r="QVB29" s="79"/>
      <c r="QVC29" s="79"/>
      <c r="QVD29" s="79"/>
      <c r="QVE29" s="79"/>
      <c r="QVF29" s="566"/>
      <c r="QVG29" s="79"/>
      <c r="QVH29" s="79"/>
      <c r="QVI29" s="79"/>
      <c r="QVJ29" s="79"/>
      <c r="QVK29" s="567"/>
      <c r="QVL29" s="79"/>
      <c r="QVM29" s="79"/>
      <c r="QVN29" s="566"/>
      <c r="QVO29" s="79"/>
      <c r="QVP29" s="79"/>
      <c r="QVQ29" s="79"/>
      <c r="QVR29" s="79"/>
      <c r="QVS29" s="79"/>
      <c r="QVT29" s="79"/>
      <c r="QVU29" s="566"/>
      <c r="QVV29" s="79"/>
      <c r="QVW29" s="79"/>
      <c r="QVX29" s="79"/>
      <c r="QVY29" s="79"/>
      <c r="QVZ29" s="567"/>
      <c r="QWA29" s="79"/>
      <c r="QWB29" s="79"/>
      <c r="QWC29" s="566"/>
      <c r="QWD29" s="79"/>
      <c r="QWE29" s="79"/>
      <c r="QWF29" s="79"/>
      <c r="QWG29" s="79"/>
      <c r="QWH29" s="79"/>
      <c r="QWI29" s="79"/>
      <c r="QWJ29" s="566"/>
      <c r="QWK29" s="79"/>
      <c r="QWL29" s="79"/>
      <c r="QWM29" s="79"/>
      <c r="QWN29" s="79"/>
      <c r="QWO29" s="567"/>
      <c r="QWP29" s="79"/>
      <c r="QWQ29" s="79"/>
      <c r="QWR29" s="566"/>
      <c r="QWS29" s="79"/>
      <c r="QWT29" s="79"/>
      <c r="QWU29" s="79"/>
      <c r="QWV29" s="79"/>
      <c r="QWW29" s="79"/>
      <c r="QWX29" s="79"/>
      <c r="QWY29" s="566"/>
      <c r="QWZ29" s="79"/>
      <c r="QXA29" s="79"/>
      <c r="QXB29" s="79"/>
      <c r="QXC29" s="79"/>
      <c r="QXD29" s="567"/>
      <c r="QXE29" s="79"/>
      <c r="QXF29" s="79"/>
      <c r="QXG29" s="566"/>
      <c r="QXH29" s="79"/>
      <c r="QXI29" s="79"/>
      <c r="QXJ29" s="79"/>
      <c r="QXK29" s="79"/>
      <c r="QXL29" s="79"/>
      <c r="QXM29" s="79"/>
      <c r="QXN29" s="566"/>
      <c r="QXO29" s="79"/>
      <c r="QXP29" s="79"/>
      <c r="QXQ29" s="79"/>
      <c r="QXR29" s="79"/>
      <c r="QXS29" s="567"/>
      <c r="QXT29" s="79"/>
      <c r="QXU29" s="79"/>
      <c r="QXV29" s="566"/>
      <c r="QXW29" s="79"/>
      <c r="QXX29" s="79"/>
      <c r="QXY29" s="79"/>
      <c r="QXZ29" s="79"/>
      <c r="QYA29" s="79"/>
      <c r="QYB29" s="79"/>
      <c r="QYC29" s="566"/>
      <c r="QYD29" s="79"/>
      <c r="QYE29" s="79"/>
      <c r="QYF29" s="79"/>
      <c r="QYG29" s="79"/>
      <c r="QYH29" s="567"/>
      <c r="QYI29" s="79"/>
      <c r="QYJ29" s="79"/>
      <c r="QYK29" s="566"/>
      <c r="QYL29" s="79"/>
      <c r="QYM29" s="79"/>
      <c r="QYN29" s="79"/>
      <c r="QYO29" s="79"/>
      <c r="QYP29" s="79"/>
      <c r="QYQ29" s="79"/>
      <c r="QYR29" s="566"/>
      <c r="QYS29" s="79"/>
      <c r="QYT29" s="79"/>
      <c r="QYU29" s="79"/>
      <c r="QYV29" s="79"/>
      <c r="QYW29" s="567"/>
      <c r="QYX29" s="79"/>
      <c r="QYY29" s="79"/>
      <c r="QYZ29" s="566"/>
      <c r="QZA29" s="79"/>
      <c r="QZB29" s="79"/>
      <c r="QZC29" s="79"/>
      <c r="QZD29" s="79"/>
      <c r="QZE29" s="79"/>
      <c r="QZF29" s="79"/>
      <c r="QZG29" s="566"/>
      <c r="QZH29" s="79"/>
      <c r="QZI29" s="79"/>
      <c r="QZJ29" s="79"/>
      <c r="QZK29" s="79"/>
      <c r="QZL29" s="567"/>
      <c r="QZM29" s="79"/>
      <c r="QZN29" s="79"/>
      <c r="QZO29" s="566"/>
      <c r="QZP29" s="79"/>
      <c r="QZQ29" s="79"/>
      <c r="QZR29" s="79"/>
      <c r="QZS29" s="79"/>
      <c r="QZT29" s="79"/>
      <c r="QZU29" s="79"/>
      <c r="QZV29" s="566"/>
      <c r="QZW29" s="79"/>
      <c r="QZX29" s="79"/>
      <c r="QZY29" s="79"/>
      <c r="QZZ29" s="79"/>
      <c r="RAA29" s="567"/>
      <c r="RAB29" s="79"/>
      <c r="RAC29" s="79"/>
      <c r="RAD29" s="566"/>
      <c r="RAE29" s="79"/>
      <c r="RAF29" s="79"/>
      <c r="RAG29" s="79"/>
      <c r="RAH29" s="79"/>
      <c r="RAI29" s="79"/>
      <c r="RAJ29" s="79"/>
      <c r="RAK29" s="566"/>
      <c r="RAL29" s="79"/>
      <c r="RAM29" s="79"/>
      <c r="RAN29" s="79"/>
      <c r="RAO29" s="79"/>
      <c r="RAP29" s="567"/>
      <c r="RAQ29" s="79"/>
      <c r="RAR29" s="79"/>
      <c r="RAS29" s="566"/>
      <c r="RAT29" s="79"/>
      <c r="RAU29" s="79"/>
      <c r="RAV29" s="79"/>
      <c r="RAW29" s="79"/>
      <c r="RAX29" s="79"/>
      <c r="RAY29" s="79"/>
      <c r="RAZ29" s="566"/>
      <c r="RBA29" s="79"/>
      <c r="RBB29" s="79"/>
      <c r="RBC29" s="79"/>
      <c r="RBD29" s="79"/>
      <c r="RBE29" s="567"/>
      <c r="RBF29" s="79"/>
      <c r="RBG29" s="79"/>
      <c r="RBH29" s="566"/>
      <c r="RBI29" s="79"/>
      <c r="RBJ29" s="79"/>
      <c r="RBK29" s="79"/>
      <c r="RBL29" s="79"/>
      <c r="RBM29" s="79"/>
      <c r="RBN29" s="79"/>
      <c r="RBO29" s="566"/>
      <c r="RBP29" s="79"/>
      <c r="RBQ29" s="79"/>
      <c r="RBR29" s="79"/>
      <c r="RBS29" s="79"/>
      <c r="RBT29" s="567"/>
      <c r="RBU29" s="79"/>
      <c r="RBV29" s="79"/>
      <c r="RBW29" s="566"/>
      <c r="RBX29" s="79"/>
      <c r="RBY29" s="79"/>
      <c r="RBZ29" s="79"/>
      <c r="RCA29" s="79"/>
      <c r="RCB29" s="79"/>
      <c r="RCC29" s="79"/>
      <c r="RCD29" s="566"/>
      <c r="RCE29" s="79"/>
      <c r="RCF29" s="79"/>
      <c r="RCG29" s="79"/>
      <c r="RCH29" s="79"/>
      <c r="RCI29" s="567"/>
      <c r="RCJ29" s="79"/>
      <c r="RCK29" s="79"/>
      <c r="RCL29" s="566"/>
      <c r="RCM29" s="79"/>
      <c r="RCN29" s="79"/>
      <c r="RCO29" s="79"/>
      <c r="RCP29" s="79"/>
      <c r="RCQ29" s="79"/>
      <c r="RCR29" s="79"/>
      <c r="RCS29" s="566"/>
      <c r="RCT29" s="79"/>
      <c r="RCU29" s="79"/>
      <c r="RCV29" s="79"/>
      <c r="RCW29" s="79"/>
      <c r="RCX29" s="567"/>
      <c r="RCY29" s="79"/>
      <c r="RCZ29" s="79"/>
      <c r="RDA29" s="566"/>
      <c r="RDB29" s="79"/>
      <c r="RDC29" s="79"/>
      <c r="RDD29" s="79"/>
      <c r="RDE29" s="79"/>
      <c r="RDF29" s="79"/>
      <c r="RDG29" s="79"/>
      <c r="RDH29" s="566"/>
      <c r="RDI29" s="79"/>
      <c r="RDJ29" s="79"/>
      <c r="RDK29" s="79"/>
      <c r="RDL29" s="79"/>
      <c r="RDM29" s="567"/>
      <c r="RDN29" s="79"/>
      <c r="RDO29" s="79"/>
      <c r="RDP29" s="566"/>
      <c r="RDQ29" s="79"/>
      <c r="RDR29" s="79"/>
      <c r="RDS29" s="79"/>
      <c r="RDT29" s="79"/>
      <c r="RDU29" s="79"/>
      <c r="RDV29" s="79"/>
      <c r="RDW29" s="566"/>
      <c r="RDX29" s="79"/>
      <c r="RDY29" s="79"/>
      <c r="RDZ29" s="79"/>
      <c r="REA29" s="79"/>
      <c r="REB29" s="567"/>
      <c r="REC29" s="79"/>
      <c r="RED29" s="79"/>
      <c r="REE29" s="566"/>
      <c r="REF29" s="79"/>
      <c r="REG29" s="79"/>
      <c r="REH29" s="79"/>
      <c r="REI29" s="79"/>
      <c r="REJ29" s="79"/>
      <c r="REK29" s="79"/>
      <c r="REL29" s="566"/>
      <c r="REM29" s="79"/>
      <c r="REN29" s="79"/>
      <c r="REO29" s="79"/>
      <c r="REP29" s="79"/>
      <c r="REQ29" s="567"/>
      <c r="RER29" s="79"/>
      <c r="RES29" s="79"/>
      <c r="RET29" s="566"/>
      <c r="REU29" s="79"/>
      <c r="REV29" s="79"/>
      <c r="REW29" s="79"/>
      <c r="REX29" s="79"/>
      <c r="REY29" s="79"/>
      <c r="REZ29" s="79"/>
      <c r="RFA29" s="566"/>
      <c r="RFB29" s="79"/>
      <c r="RFC29" s="79"/>
      <c r="RFD29" s="79"/>
      <c r="RFE29" s="79"/>
      <c r="RFF29" s="567"/>
      <c r="RFG29" s="79"/>
      <c r="RFH29" s="79"/>
      <c r="RFI29" s="566"/>
      <c r="RFJ29" s="79"/>
      <c r="RFK29" s="79"/>
      <c r="RFL29" s="79"/>
      <c r="RFM29" s="79"/>
      <c r="RFN29" s="79"/>
      <c r="RFO29" s="79"/>
      <c r="RFP29" s="566"/>
      <c r="RFQ29" s="79"/>
      <c r="RFR29" s="79"/>
      <c r="RFS29" s="79"/>
      <c r="RFT29" s="79"/>
      <c r="RFU29" s="567"/>
      <c r="RFV29" s="79"/>
      <c r="RFW29" s="79"/>
      <c r="RFX29" s="566"/>
      <c r="RFY29" s="79"/>
      <c r="RFZ29" s="79"/>
      <c r="RGA29" s="79"/>
      <c r="RGB29" s="79"/>
      <c r="RGC29" s="79"/>
      <c r="RGD29" s="79"/>
      <c r="RGE29" s="566"/>
      <c r="RGF29" s="79"/>
      <c r="RGG29" s="79"/>
      <c r="RGH29" s="79"/>
      <c r="RGI29" s="79"/>
      <c r="RGJ29" s="567"/>
      <c r="RGK29" s="79"/>
      <c r="RGL29" s="79"/>
      <c r="RGM29" s="566"/>
      <c r="RGN29" s="79"/>
      <c r="RGO29" s="79"/>
      <c r="RGP29" s="79"/>
      <c r="RGQ29" s="79"/>
      <c r="RGR29" s="79"/>
      <c r="RGS29" s="79"/>
      <c r="RGT29" s="566"/>
      <c r="RGU29" s="79"/>
      <c r="RGV29" s="79"/>
      <c r="RGW29" s="79"/>
      <c r="RGX29" s="79"/>
      <c r="RGY29" s="567"/>
      <c r="RGZ29" s="79"/>
      <c r="RHA29" s="79"/>
      <c r="RHB29" s="566"/>
      <c r="RHC29" s="79"/>
      <c r="RHD29" s="79"/>
      <c r="RHE29" s="79"/>
      <c r="RHF29" s="79"/>
      <c r="RHG29" s="79"/>
      <c r="RHH29" s="79"/>
      <c r="RHI29" s="566"/>
      <c r="RHJ29" s="79"/>
      <c r="RHK29" s="79"/>
      <c r="RHL29" s="79"/>
      <c r="RHM29" s="79"/>
      <c r="RHN29" s="567"/>
      <c r="RHO29" s="79"/>
      <c r="RHP29" s="79"/>
      <c r="RHQ29" s="566"/>
      <c r="RHR29" s="79"/>
      <c r="RHS29" s="79"/>
      <c r="RHT29" s="79"/>
      <c r="RHU29" s="79"/>
      <c r="RHV29" s="79"/>
      <c r="RHW29" s="79"/>
      <c r="RHX29" s="566"/>
      <c r="RHY29" s="79"/>
      <c r="RHZ29" s="79"/>
      <c r="RIA29" s="79"/>
      <c r="RIB29" s="79"/>
      <c r="RIC29" s="567"/>
      <c r="RID29" s="79"/>
      <c r="RIE29" s="79"/>
      <c r="RIF29" s="566"/>
      <c r="RIG29" s="79"/>
      <c r="RIH29" s="79"/>
      <c r="RII29" s="79"/>
      <c r="RIJ29" s="79"/>
      <c r="RIK29" s="79"/>
      <c r="RIL29" s="79"/>
      <c r="RIM29" s="566"/>
      <c r="RIN29" s="79"/>
      <c r="RIO29" s="79"/>
      <c r="RIP29" s="79"/>
      <c r="RIQ29" s="79"/>
      <c r="RIR29" s="567"/>
      <c r="RIS29" s="79"/>
      <c r="RIT29" s="79"/>
      <c r="RIU29" s="566"/>
      <c r="RIV29" s="79"/>
      <c r="RIW29" s="79"/>
      <c r="RIX29" s="79"/>
      <c r="RIY29" s="79"/>
      <c r="RIZ29" s="79"/>
      <c r="RJA29" s="79"/>
      <c r="RJB29" s="566"/>
      <c r="RJC29" s="79"/>
      <c r="RJD29" s="79"/>
      <c r="RJE29" s="79"/>
      <c r="RJF29" s="79"/>
      <c r="RJG29" s="567"/>
      <c r="RJH29" s="79"/>
      <c r="RJI29" s="79"/>
      <c r="RJJ29" s="566"/>
      <c r="RJK29" s="79"/>
      <c r="RJL29" s="79"/>
      <c r="RJM29" s="79"/>
      <c r="RJN29" s="79"/>
      <c r="RJO29" s="79"/>
      <c r="RJP29" s="79"/>
      <c r="RJQ29" s="566"/>
      <c r="RJR29" s="79"/>
      <c r="RJS29" s="79"/>
      <c r="RJT29" s="79"/>
      <c r="RJU29" s="79"/>
      <c r="RJV29" s="567"/>
      <c r="RJW29" s="79"/>
      <c r="RJX29" s="79"/>
      <c r="RJY29" s="566"/>
      <c r="RJZ29" s="79"/>
      <c r="RKA29" s="79"/>
      <c r="RKB29" s="79"/>
      <c r="RKC29" s="79"/>
      <c r="RKD29" s="79"/>
      <c r="RKE29" s="79"/>
      <c r="RKF29" s="566"/>
      <c r="RKG29" s="79"/>
      <c r="RKH29" s="79"/>
      <c r="RKI29" s="79"/>
      <c r="RKJ29" s="79"/>
      <c r="RKK29" s="567"/>
      <c r="RKL29" s="79"/>
      <c r="RKM29" s="79"/>
      <c r="RKN29" s="566"/>
      <c r="RKO29" s="79"/>
      <c r="RKP29" s="79"/>
      <c r="RKQ29" s="79"/>
      <c r="RKR29" s="79"/>
      <c r="RKS29" s="79"/>
      <c r="RKT29" s="79"/>
      <c r="RKU29" s="566"/>
      <c r="RKV29" s="79"/>
      <c r="RKW29" s="79"/>
      <c r="RKX29" s="79"/>
      <c r="RKY29" s="79"/>
      <c r="RKZ29" s="567"/>
      <c r="RLA29" s="79"/>
      <c r="RLB29" s="79"/>
      <c r="RLC29" s="566"/>
      <c r="RLD29" s="79"/>
      <c r="RLE29" s="79"/>
      <c r="RLF29" s="79"/>
      <c r="RLG29" s="79"/>
      <c r="RLH29" s="79"/>
      <c r="RLI29" s="79"/>
      <c r="RLJ29" s="566"/>
      <c r="RLK29" s="79"/>
      <c r="RLL29" s="79"/>
      <c r="RLM29" s="79"/>
      <c r="RLN29" s="79"/>
      <c r="RLO29" s="567"/>
      <c r="RLP29" s="79"/>
      <c r="RLQ29" s="79"/>
      <c r="RLR29" s="566"/>
      <c r="RLS29" s="79"/>
      <c r="RLT29" s="79"/>
      <c r="RLU29" s="79"/>
      <c r="RLV29" s="79"/>
      <c r="RLW29" s="79"/>
      <c r="RLX29" s="79"/>
      <c r="RLY29" s="566"/>
      <c r="RLZ29" s="79"/>
      <c r="RMA29" s="79"/>
      <c r="RMB29" s="79"/>
      <c r="RMC29" s="79"/>
      <c r="RMD29" s="567"/>
      <c r="RME29" s="79"/>
      <c r="RMF29" s="79"/>
      <c r="RMG29" s="566"/>
      <c r="RMH29" s="79"/>
      <c r="RMI29" s="79"/>
      <c r="RMJ29" s="79"/>
      <c r="RMK29" s="79"/>
      <c r="RML29" s="79"/>
      <c r="RMM29" s="79"/>
      <c r="RMN29" s="566"/>
      <c r="RMO29" s="79"/>
      <c r="RMP29" s="79"/>
      <c r="RMQ29" s="79"/>
      <c r="RMR29" s="79"/>
      <c r="RMS29" s="567"/>
      <c r="RMT29" s="79"/>
      <c r="RMU29" s="79"/>
      <c r="RMV29" s="566"/>
      <c r="RMW29" s="79"/>
      <c r="RMX29" s="79"/>
      <c r="RMY29" s="79"/>
      <c r="RMZ29" s="79"/>
      <c r="RNA29" s="79"/>
      <c r="RNB29" s="79"/>
      <c r="RNC29" s="566"/>
      <c r="RND29" s="79"/>
      <c r="RNE29" s="79"/>
      <c r="RNF29" s="79"/>
      <c r="RNG29" s="79"/>
      <c r="RNH29" s="567"/>
      <c r="RNI29" s="79"/>
      <c r="RNJ29" s="79"/>
      <c r="RNK29" s="566"/>
      <c r="RNL29" s="79"/>
      <c r="RNM29" s="79"/>
      <c r="RNN29" s="79"/>
      <c r="RNO29" s="79"/>
      <c r="RNP29" s="79"/>
      <c r="RNQ29" s="79"/>
      <c r="RNR29" s="566"/>
      <c r="RNS29" s="79"/>
      <c r="RNT29" s="79"/>
      <c r="RNU29" s="79"/>
      <c r="RNV29" s="79"/>
      <c r="RNW29" s="567"/>
      <c r="RNX29" s="79"/>
      <c r="RNY29" s="79"/>
      <c r="RNZ29" s="566"/>
      <c r="ROA29" s="79"/>
      <c r="ROB29" s="79"/>
      <c r="ROC29" s="79"/>
      <c r="ROD29" s="79"/>
      <c r="ROE29" s="79"/>
      <c r="ROF29" s="79"/>
      <c r="ROG29" s="566"/>
      <c r="ROH29" s="79"/>
      <c r="ROI29" s="79"/>
      <c r="ROJ29" s="79"/>
      <c r="ROK29" s="79"/>
      <c r="ROL29" s="567"/>
      <c r="ROM29" s="79"/>
      <c r="RON29" s="79"/>
      <c r="ROO29" s="566"/>
      <c r="ROP29" s="79"/>
      <c r="ROQ29" s="79"/>
      <c r="ROR29" s="79"/>
      <c r="ROS29" s="79"/>
      <c r="ROT29" s="79"/>
      <c r="ROU29" s="79"/>
      <c r="ROV29" s="566"/>
      <c r="ROW29" s="79"/>
      <c r="ROX29" s="79"/>
      <c r="ROY29" s="79"/>
      <c r="ROZ29" s="79"/>
      <c r="RPA29" s="567"/>
      <c r="RPB29" s="79"/>
      <c r="RPC29" s="79"/>
      <c r="RPD29" s="566"/>
      <c r="RPE29" s="79"/>
      <c r="RPF29" s="79"/>
      <c r="RPG29" s="79"/>
      <c r="RPH29" s="79"/>
      <c r="RPI29" s="79"/>
      <c r="RPJ29" s="79"/>
      <c r="RPK29" s="566"/>
      <c r="RPL29" s="79"/>
      <c r="RPM29" s="79"/>
      <c r="RPN29" s="79"/>
      <c r="RPO29" s="79"/>
      <c r="RPP29" s="567"/>
      <c r="RPQ29" s="79"/>
      <c r="RPR29" s="79"/>
      <c r="RPS29" s="566"/>
      <c r="RPT29" s="79"/>
      <c r="RPU29" s="79"/>
      <c r="RPV29" s="79"/>
      <c r="RPW29" s="79"/>
      <c r="RPX29" s="79"/>
      <c r="RPY29" s="79"/>
      <c r="RPZ29" s="566"/>
      <c r="RQA29" s="79"/>
      <c r="RQB29" s="79"/>
      <c r="RQC29" s="79"/>
      <c r="RQD29" s="79"/>
      <c r="RQE29" s="567"/>
      <c r="RQF29" s="79"/>
      <c r="RQG29" s="79"/>
      <c r="RQH29" s="566"/>
      <c r="RQI29" s="79"/>
      <c r="RQJ29" s="79"/>
      <c r="RQK29" s="79"/>
      <c r="RQL29" s="79"/>
      <c r="RQM29" s="79"/>
      <c r="RQN29" s="79"/>
      <c r="RQO29" s="566"/>
      <c r="RQP29" s="79"/>
      <c r="RQQ29" s="79"/>
      <c r="RQR29" s="79"/>
      <c r="RQS29" s="79"/>
      <c r="RQT29" s="567"/>
      <c r="RQU29" s="79"/>
      <c r="RQV29" s="79"/>
      <c r="RQW29" s="566"/>
      <c r="RQX29" s="79"/>
      <c r="RQY29" s="79"/>
      <c r="RQZ29" s="79"/>
      <c r="RRA29" s="79"/>
      <c r="RRB29" s="79"/>
      <c r="RRC29" s="79"/>
      <c r="RRD29" s="566"/>
      <c r="RRE29" s="79"/>
      <c r="RRF29" s="79"/>
      <c r="RRG29" s="79"/>
      <c r="RRH29" s="79"/>
      <c r="RRI29" s="567"/>
      <c r="RRJ29" s="79"/>
      <c r="RRK29" s="79"/>
      <c r="RRL29" s="566"/>
      <c r="RRM29" s="79"/>
      <c r="RRN29" s="79"/>
      <c r="RRO29" s="79"/>
      <c r="RRP29" s="79"/>
      <c r="RRQ29" s="79"/>
      <c r="RRR29" s="79"/>
      <c r="RRS29" s="566"/>
      <c r="RRT29" s="79"/>
      <c r="RRU29" s="79"/>
      <c r="RRV29" s="79"/>
      <c r="RRW29" s="79"/>
      <c r="RRX29" s="567"/>
      <c r="RRY29" s="79"/>
      <c r="RRZ29" s="79"/>
      <c r="RSA29" s="566"/>
      <c r="RSB29" s="79"/>
      <c r="RSC29" s="79"/>
      <c r="RSD29" s="79"/>
      <c r="RSE29" s="79"/>
      <c r="RSF29" s="79"/>
      <c r="RSG29" s="79"/>
      <c r="RSH29" s="566"/>
      <c r="RSI29" s="79"/>
      <c r="RSJ29" s="79"/>
      <c r="RSK29" s="79"/>
      <c r="RSL29" s="79"/>
      <c r="RSM29" s="567"/>
      <c r="RSN29" s="79"/>
      <c r="RSO29" s="79"/>
      <c r="RSP29" s="566"/>
      <c r="RSQ29" s="79"/>
      <c r="RSR29" s="79"/>
      <c r="RSS29" s="79"/>
      <c r="RST29" s="79"/>
      <c r="RSU29" s="79"/>
      <c r="RSV29" s="79"/>
      <c r="RSW29" s="566"/>
      <c r="RSX29" s="79"/>
      <c r="RSY29" s="79"/>
      <c r="RSZ29" s="79"/>
      <c r="RTA29" s="79"/>
      <c r="RTB29" s="567"/>
      <c r="RTC29" s="79"/>
      <c r="RTD29" s="79"/>
      <c r="RTE29" s="566"/>
      <c r="RTF29" s="79"/>
      <c r="RTG29" s="79"/>
      <c r="RTH29" s="79"/>
      <c r="RTI29" s="79"/>
      <c r="RTJ29" s="79"/>
      <c r="RTK29" s="79"/>
      <c r="RTL29" s="566"/>
      <c r="RTM29" s="79"/>
      <c r="RTN29" s="79"/>
      <c r="RTO29" s="79"/>
      <c r="RTP29" s="79"/>
      <c r="RTQ29" s="567"/>
      <c r="RTR29" s="79"/>
      <c r="RTS29" s="79"/>
      <c r="RTT29" s="566"/>
      <c r="RTU29" s="79"/>
      <c r="RTV29" s="79"/>
      <c r="RTW29" s="79"/>
      <c r="RTX29" s="79"/>
      <c r="RTY29" s="79"/>
      <c r="RTZ29" s="79"/>
      <c r="RUA29" s="566"/>
      <c r="RUB29" s="79"/>
      <c r="RUC29" s="79"/>
      <c r="RUD29" s="79"/>
      <c r="RUE29" s="79"/>
      <c r="RUF29" s="567"/>
      <c r="RUG29" s="79"/>
      <c r="RUH29" s="79"/>
      <c r="RUI29" s="566"/>
      <c r="RUJ29" s="79"/>
      <c r="RUK29" s="79"/>
      <c r="RUL29" s="79"/>
      <c r="RUM29" s="79"/>
      <c r="RUN29" s="79"/>
      <c r="RUO29" s="79"/>
      <c r="RUP29" s="566"/>
      <c r="RUQ29" s="79"/>
      <c r="RUR29" s="79"/>
      <c r="RUS29" s="79"/>
      <c r="RUT29" s="79"/>
      <c r="RUU29" s="567"/>
      <c r="RUV29" s="79"/>
      <c r="RUW29" s="79"/>
      <c r="RUX29" s="566"/>
      <c r="RUY29" s="79"/>
      <c r="RUZ29" s="79"/>
      <c r="RVA29" s="79"/>
      <c r="RVB29" s="79"/>
      <c r="RVC29" s="79"/>
      <c r="RVD29" s="79"/>
      <c r="RVE29" s="566"/>
      <c r="RVF29" s="79"/>
      <c r="RVG29" s="79"/>
      <c r="RVH29" s="79"/>
      <c r="RVI29" s="79"/>
      <c r="RVJ29" s="567"/>
      <c r="RVK29" s="79"/>
      <c r="RVL29" s="79"/>
      <c r="RVM29" s="566"/>
      <c r="RVN29" s="79"/>
      <c r="RVO29" s="79"/>
      <c r="RVP29" s="79"/>
      <c r="RVQ29" s="79"/>
      <c r="RVR29" s="79"/>
      <c r="RVS29" s="79"/>
      <c r="RVT29" s="566"/>
      <c r="RVU29" s="79"/>
      <c r="RVV29" s="79"/>
      <c r="RVW29" s="79"/>
      <c r="RVX29" s="79"/>
      <c r="RVY29" s="567"/>
      <c r="RVZ29" s="79"/>
      <c r="RWA29" s="79"/>
      <c r="RWB29" s="566"/>
      <c r="RWC29" s="79"/>
      <c r="RWD29" s="79"/>
      <c r="RWE29" s="79"/>
      <c r="RWF29" s="79"/>
      <c r="RWG29" s="79"/>
      <c r="RWH29" s="79"/>
      <c r="RWI29" s="566"/>
      <c r="RWJ29" s="79"/>
      <c r="RWK29" s="79"/>
      <c r="RWL29" s="79"/>
      <c r="RWM29" s="79"/>
      <c r="RWN29" s="567"/>
      <c r="RWO29" s="79"/>
      <c r="RWP29" s="79"/>
      <c r="RWQ29" s="566"/>
      <c r="RWR29" s="79"/>
      <c r="RWS29" s="79"/>
      <c r="RWT29" s="79"/>
      <c r="RWU29" s="79"/>
      <c r="RWV29" s="79"/>
      <c r="RWW29" s="79"/>
      <c r="RWX29" s="566"/>
      <c r="RWY29" s="79"/>
      <c r="RWZ29" s="79"/>
      <c r="RXA29" s="79"/>
      <c r="RXB29" s="79"/>
      <c r="RXC29" s="567"/>
      <c r="RXD29" s="79"/>
      <c r="RXE29" s="79"/>
      <c r="RXF29" s="566"/>
      <c r="RXG29" s="79"/>
      <c r="RXH29" s="79"/>
      <c r="RXI29" s="79"/>
      <c r="RXJ29" s="79"/>
      <c r="RXK29" s="79"/>
      <c r="RXL29" s="79"/>
      <c r="RXM29" s="566"/>
      <c r="RXN29" s="79"/>
      <c r="RXO29" s="79"/>
      <c r="RXP29" s="79"/>
      <c r="RXQ29" s="79"/>
      <c r="RXR29" s="567"/>
      <c r="RXS29" s="79"/>
      <c r="RXT29" s="79"/>
      <c r="RXU29" s="566"/>
      <c r="RXV29" s="79"/>
      <c r="RXW29" s="79"/>
      <c r="RXX29" s="79"/>
      <c r="RXY29" s="79"/>
      <c r="RXZ29" s="79"/>
      <c r="RYA29" s="79"/>
      <c r="RYB29" s="566"/>
      <c r="RYC29" s="79"/>
      <c r="RYD29" s="79"/>
      <c r="RYE29" s="79"/>
      <c r="RYF29" s="79"/>
      <c r="RYG29" s="567"/>
      <c r="RYH29" s="79"/>
      <c r="RYI29" s="79"/>
      <c r="RYJ29" s="566"/>
      <c r="RYK29" s="79"/>
      <c r="RYL29" s="79"/>
      <c r="RYM29" s="79"/>
      <c r="RYN29" s="79"/>
      <c r="RYO29" s="79"/>
      <c r="RYP29" s="79"/>
      <c r="RYQ29" s="566"/>
      <c r="RYR29" s="79"/>
      <c r="RYS29" s="79"/>
      <c r="RYT29" s="79"/>
      <c r="RYU29" s="79"/>
      <c r="RYV29" s="567"/>
      <c r="RYW29" s="79"/>
      <c r="RYX29" s="79"/>
      <c r="RYY29" s="566"/>
      <c r="RYZ29" s="79"/>
      <c r="RZA29" s="79"/>
      <c r="RZB29" s="79"/>
      <c r="RZC29" s="79"/>
      <c r="RZD29" s="79"/>
      <c r="RZE29" s="79"/>
      <c r="RZF29" s="566"/>
      <c r="RZG29" s="79"/>
      <c r="RZH29" s="79"/>
      <c r="RZI29" s="79"/>
      <c r="RZJ29" s="79"/>
      <c r="RZK29" s="567"/>
      <c r="RZL29" s="79"/>
      <c r="RZM29" s="79"/>
      <c r="RZN29" s="566"/>
      <c r="RZO29" s="79"/>
      <c r="RZP29" s="79"/>
      <c r="RZQ29" s="79"/>
      <c r="RZR29" s="79"/>
      <c r="RZS29" s="79"/>
      <c r="RZT29" s="79"/>
      <c r="RZU29" s="566"/>
      <c r="RZV29" s="79"/>
      <c r="RZW29" s="79"/>
      <c r="RZX29" s="79"/>
      <c r="RZY29" s="79"/>
      <c r="RZZ29" s="567"/>
      <c r="SAA29" s="79"/>
      <c r="SAB29" s="79"/>
      <c r="SAC29" s="566"/>
      <c r="SAD29" s="79"/>
      <c r="SAE29" s="79"/>
      <c r="SAF29" s="79"/>
      <c r="SAG29" s="79"/>
      <c r="SAH29" s="79"/>
      <c r="SAI29" s="79"/>
      <c r="SAJ29" s="566"/>
      <c r="SAK29" s="79"/>
      <c r="SAL29" s="79"/>
      <c r="SAM29" s="79"/>
      <c r="SAN29" s="79"/>
      <c r="SAO29" s="567"/>
      <c r="SAP29" s="79"/>
      <c r="SAQ29" s="79"/>
      <c r="SAR29" s="566"/>
      <c r="SAS29" s="79"/>
      <c r="SAT29" s="79"/>
      <c r="SAU29" s="79"/>
      <c r="SAV29" s="79"/>
      <c r="SAW29" s="79"/>
      <c r="SAX29" s="79"/>
      <c r="SAY29" s="566"/>
      <c r="SAZ29" s="79"/>
      <c r="SBA29" s="79"/>
      <c r="SBB29" s="79"/>
      <c r="SBC29" s="79"/>
      <c r="SBD29" s="567"/>
      <c r="SBE29" s="79"/>
      <c r="SBF29" s="79"/>
      <c r="SBG29" s="566"/>
      <c r="SBH29" s="79"/>
      <c r="SBI29" s="79"/>
      <c r="SBJ29" s="79"/>
      <c r="SBK29" s="79"/>
      <c r="SBL29" s="79"/>
      <c r="SBM29" s="79"/>
      <c r="SBN29" s="566"/>
      <c r="SBO29" s="79"/>
      <c r="SBP29" s="79"/>
      <c r="SBQ29" s="79"/>
      <c r="SBR29" s="79"/>
      <c r="SBS29" s="567"/>
      <c r="SBT29" s="79"/>
      <c r="SBU29" s="79"/>
      <c r="SBV29" s="566"/>
      <c r="SBW29" s="79"/>
      <c r="SBX29" s="79"/>
      <c r="SBY29" s="79"/>
      <c r="SBZ29" s="79"/>
      <c r="SCA29" s="79"/>
      <c r="SCB29" s="79"/>
      <c r="SCC29" s="566"/>
      <c r="SCD29" s="79"/>
      <c r="SCE29" s="79"/>
      <c r="SCF29" s="79"/>
      <c r="SCG29" s="79"/>
      <c r="SCH29" s="567"/>
      <c r="SCI29" s="79"/>
      <c r="SCJ29" s="79"/>
      <c r="SCK29" s="566"/>
      <c r="SCL29" s="79"/>
      <c r="SCM29" s="79"/>
      <c r="SCN29" s="79"/>
      <c r="SCO29" s="79"/>
      <c r="SCP29" s="79"/>
      <c r="SCQ29" s="79"/>
      <c r="SCR29" s="566"/>
      <c r="SCS29" s="79"/>
      <c r="SCT29" s="79"/>
      <c r="SCU29" s="79"/>
      <c r="SCV29" s="79"/>
      <c r="SCW29" s="567"/>
      <c r="SCX29" s="79"/>
      <c r="SCY29" s="79"/>
      <c r="SCZ29" s="566"/>
      <c r="SDA29" s="79"/>
      <c r="SDB29" s="79"/>
      <c r="SDC29" s="79"/>
      <c r="SDD29" s="79"/>
      <c r="SDE29" s="79"/>
      <c r="SDF29" s="79"/>
      <c r="SDG29" s="566"/>
      <c r="SDH29" s="79"/>
      <c r="SDI29" s="79"/>
      <c r="SDJ29" s="79"/>
      <c r="SDK29" s="79"/>
      <c r="SDL29" s="567"/>
      <c r="SDM29" s="79"/>
      <c r="SDN29" s="79"/>
      <c r="SDO29" s="566"/>
      <c r="SDP29" s="79"/>
      <c r="SDQ29" s="79"/>
      <c r="SDR29" s="79"/>
      <c r="SDS29" s="79"/>
      <c r="SDT29" s="79"/>
      <c r="SDU29" s="79"/>
      <c r="SDV29" s="566"/>
      <c r="SDW29" s="79"/>
      <c r="SDX29" s="79"/>
      <c r="SDY29" s="79"/>
      <c r="SDZ29" s="79"/>
      <c r="SEA29" s="567"/>
      <c r="SEB29" s="79"/>
      <c r="SEC29" s="79"/>
      <c r="SED29" s="566"/>
      <c r="SEE29" s="79"/>
      <c r="SEF29" s="79"/>
      <c r="SEG29" s="79"/>
      <c r="SEH29" s="79"/>
      <c r="SEI29" s="79"/>
      <c r="SEJ29" s="79"/>
      <c r="SEK29" s="566"/>
      <c r="SEL29" s="79"/>
      <c r="SEM29" s="79"/>
      <c r="SEN29" s="79"/>
      <c r="SEO29" s="79"/>
      <c r="SEP29" s="567"/>
      <c r="SEQ29" s="79"/>
      <c r="SER29" s="79"/>
      <c r="SES29" s="566"/>
      <c r="SET29" s="79"/>
      <c r="SEU29" s="79"/>
      <c r="SEV29" s="79"/>
      <c r="SEW29" s="79"/>
      <c r="SEX29" s="79"/>
      <c r="SEY29" s="79"/>
      <c r="SEZ29" s="566"/>
      <c r="SFA29" s="79"/>
      <c r="SFB29" s="79"/>
      <c r="SFC29" s="79"/>
      <c r="SFD29" s="79"/>
      <c r="SFE29" s="567"/>
      <c r="SFF29" s="79"/>
      <c r="SFG29" s="79"/>
      <c r="SFH29" s="566"/>
      <c r="SFI29" s="79"/>
      <c r="SFJ29" s="79"/>
      <c r="SFK29" s="79"/>
      <c r="SFL29" s="79"/>
      <c r="SFM29" s="79"/>
      <c r="SFN29" s="79"/>
      <c r="SFO29" s="566"/>
      <c r="SFP29" s="79"/>
      <c r="SFQ29" s="79"/>
      <c r="SFR29" s="79"/>
      <c r="SFS29" s="79"/>
      <c r="SFT29" s="567"/>
      <c r="SFU29" s="79"/>
      <c r="SFV29" s="79"/>
      <c r="SFW29" s="566"/>
      <c r="SFX29" s="79"/>
      <c r="SFY29" s="79"/>
      <c r="SFZ29" s="79"/>
      <c r="SGA29" s="79"/>
      <c r="SGB29" s="79"/>
      <c r="SGC29" s="79"/>
      <c r="SGD29" s="566"/>
      <c r="SGE29" s="79"/>
      <c r="SGF29" s="79"/>
      <c r="SGG29" s="79"/>
      <c r="SGH29" s="79"/>
      <c r="SGI29" s="567"/>
      <c r="SGJ29" s="79"/>
      <c r="SGK29" s="79"/>
      <c r="SGL29" s="566"/>
      <c r="SGM29" s="79"/>
      <c r="SGN29" s="79"/>
      <c r="SGO29" s="79"/>
      <c r="SGP29" s="79"/>
      <c r="SGQ29" s="79"/>
      <c r="SGR29" s="79"/>
      <c r="SGS29" s="566"/>
      <c r="SGT29" s="79"/>
      <c r="SGU29" s="79"/>
      <c r="SGV29" s="79"/>
      <c r="SGW29" s="79"/>
      <c r="SGX29" s="567"/>
      <c r="SGY29" s="79"/>
      <c r="SGZ29" s="79"/>
      <c r="SHA29" s="566"/>
      <c r="SHB29" s="79"/>
      <c r="SHC29" s="79"/>
      <c r="SHD29" s="79"/>
      <c r="SHE29" s="79"/>
      <c r="SHF29" s="79"/>
      <c r="SHG29" s="79"/>
      <c r="SHH29" s="566"/>
      <c r="SHI29" s="79"/>
      <c r="SHJ29" s="79"/>
      <c r="SHK29" s="79"/>
      <c r="SHL29" s="79"/>
      <c r="SHM29" s="567"/>
      <c r="SHN29" s="79"/>
      <c r="SHO29" s="79"/>
      <c r="SHP29" s="566"/>
      <c r="SHQ29" s="79"/>
      <c r="SHR29" s="79"/>
      <c r="SHS29" s="79"/>
      <c r="SHT29" s="79"/>
      <c r="SHU29" s="79"/>
      <c r="SHV29" s="79"/>
      <c r="SHW29" s="566"/>
      <c r="SHX29" s="79"/>
      <c r="SHY29" s="79"/>
      <c r="SHZ29" s="79"/>
      <c r="SIA29" s="79"/>
      <c r="SIB29" s="567"/>
      <c r="SIC29" s="79"/>
      <c r="SID29" s="79"/>
      <c r="SIE29" s="566"/>
      <c r="SIF29" s="79"/>
      <c r="SIG29" s="79"/>
      <c r="SIH29" s="79"/>
      <c r="SII29" s="79"/>
      <c r="SIJ29" s="79"/>
      <c r="SIK29" s="79"/>
      <c r="SIL29" s="566"/>
      <c r="SIM29" s="79"/>
      <c r="SIN29" s="79"/>
      <c r="SIO29" s="79"/>
      <c r="SIP29" s="79"/>
      <c r="SIQ29" s="567"/>
      <c r="SIR29" s="79"/>
      <c r="SIS29" s="79"/>
      <c r="SIT29" s="566"/>
      <c r="SIU29" s="79"/>
      <c r="SIV29" s="79"/>
      <c r="SIW29" s="79"/>
      <c r="SIX29" s="79"/>
      <c r="SIY29" s="79"/>
      <c r="SIZ29" s="79"/>
      <c r="SJA29" s="566"/>
      <c r="SJB29" s="79"/>
      <c r="SJC29" s="79"/>
      <c r="SJD29" s="79"/>
      <c r="SJE29" s="79"/>
      <c r="SJF29" s="567"/>
      <c r="SJG29" s="79"/>
      <c r="SJH29" s="79"/>
      <c r="SJI29" s="566"/>
      <c r="SJJ29" s="79"/>
      <c r="SJK29" s="79"/>
      <c r="SJL29" s="79"/>
      <c r="SJM29" s="79"/>
      <c r="SJN29" s="79"/>
      <c r="SJO29" s="79"/>
      <c r="SJP29" s="566"/>
      <c r="SJQ29" s="79"/>
      <c r="SJR29" s="79"/>
      <c r="SJS29" s="79"/>
      <c r="SJT29" s="79"/>
      <c r="SJU29" s="567"/>
      <c r="SJV29" s="79"/>
      <c r="SJW29" s="79"/>
      <c r="SJX29" s="566"/>
      <c r="SJY29" s="79"/>
      <c r="SJZ29" s="79"/>
      <c r="SKA29" s="79"/>
      <c r="SKB29" s="79"/>
      <c r="SKC29" s="79"/>
      <c r="SKD29" s="79"/>
      <c r="SKE29" s="566"/>
      <c r="SKF29" s="79"/>
      <c r="SKG29" s="79"/>
      <c r="SKH29" s="79"/>
      <c r="SKI29" s="79"/>
      <c r="SKJ29" s="567"/>
      <c r="SKK29" s="79"/>
      <c r="SKL29" s="79"/>
      <c r="SKM29" s="566"/>
      <c r="SKN29" s="79"/>
      <c r="SKO29" s="79"/>
      <c r="SKP29" s="79"/>
      <c r="SKQ29" s="79"/>
      <c r="SKR29" s="79"/>
      <c r="SKS29" s="79"/>
      <c r="SKT29" s="566"/>
      <c r="SKU29" s="79"/>
      <c r="SKV29" s="79"/>
      <c r="SKW29" s="79"/>
      <c r="SKX29" s="79"/>
      <c r="SKY29" s="567"/>
      <c r="SKZ29" s="79"/>
      <c r="SLA29" s="79"/>
      <c r="SLB29" s="566"/>
      <c r="SLC29" s="79"/>
      <c r="SLD29" s="79"/>
      <c r="SLE29" s="79"/>
      <c r="SLF29" s="79"/>
      <c r="SLG29" s="79"/>
      <c r="SLH29" s="79"/>
      <c r="SLI29" s="566"/>
      <c r="SLJ29" s="79"/>
      <c r="SLK29" s="79"/>
      <c r="SLL29" s="79"/>
      <c r="SLM29" s="79"/>
      <c r="SLN29" s="567"/>
      <c r="SLO29" s="79"/>
      <c r="SLP29" s="79"/>
      <c r="SLQ29" s="566"/>
      <c r="SLR29" s="79"/>
      <c r="SLS29" s="79"/>
      <c r="SLT29" s="79"/>
      <c r="SLU29" s="79"/>
      <c r="SLV29" s="79"/>
      <c r="SLW29" s="79"/>
      <c r="SLX29" s="566"/>
      <c r="SLY29" s="79"/>
      <c r="SLZ29" s="79"/>
      <c r="SMA29" s="79"/>
      <c r="SMB29" s="79"/>
      <c r="SMC29" s="567"/>
      <c r="SMD29" s="79"/>
      <c r="SME29" s="79"/>
      <c r="SMF29" s="566"/>
      <c r="SMG29" s="79"/>
      <c r="SMH29" s="79"/>
      <c r="SMI29" s="79"/>
      <c r="SMJ29" s="79"/>
      <c r="SMK29" s="79"/>
      <c r="SML29" s="79"/>
      <c r="SMM29" s="566"/>
      <c r="SMN29" s="79"/>
      <c r="SMO29" s="79"/>
      <c r="SMP29" s="79"/>
      <c r="SMQ29" s="79"/>
      <c r="SMR29" s="567"/>
      <c r="SMS29" s="79"/>
      <c r="SMT29" s="79"/>
      <c r="SMU29" s="566"/>
      <c r="SMV29" s="79"/>
      <c r="SMW29" s="79"/>
      <c r="SMX29" s="79"/>
      <c r="SMY29" s="79"/>
      <c r="SMZ29" s="79"/>
      <c r="SNA29" s="79"/>
      <c r="SNB29" s="566"/>
      <c r="SNC29" s="79"/>
      <c r="SND29" s="79"/>
      <c r="SNE29" s="79"/>
      <c r="SNF29" s="79"/>
      <c r="SNG29" s="567"/>
      <c r="SNH29" s="79"/>
      <c r="SNI29" s="79"/>
      <c r="SNJ29" s="566"/>
      <c r="SNK29" s="79"/>
      <c r="SNL29" s="79"/>
      <c r="SNM29" s="79"/>
      <c r="SNN29" s="79"/>
      <c r="SNO29" s="79"/>
      <c r="SNP29" s="79"/>
      <c r="SNQ29" s="566"/>
      <c r="SNR29" s="79"/>
      <c r="SNS29" s="79"/>
      <c r="SNT29" s="79"/>
      <c r="SNU29" s="79"/>
      <c r="SNV29" s="567"/>
      <c r="SNW29" s="79"/>
      <c r="SNX29" s="79"/>
      <c r="SNY29" s="566"/>
      <c r="SNZ29" s="79"/>
      <c r="SOA29" s="79"/>
      <c r="SOB29" s="79"/>
      <c r="SOC29" s="79"/>
      <c r="SOD29" s="79"/>
      <c r="SOE29" s="79"/>
      <c r="SOF29" s="566"/>
      <c r="SOG29" s="79"/>
      <c r="SOH29" s="79"/>
      <c r="SOI29" s="79"/>
      <c r="SOJ29" s="79"/>
      <c r="SOK29" s="567"/>
      <c r="SOL29" s="79"/>
      <c r="SOM29" s="79"/>
      <c r="SON29" s="566"/>
      <c r="SOO29" s="79"/>
      <c r="SOP29" s="79"/>
      <c r="SOQ29" s="79"/>
      <c r="SOR29" s="79"/>
      <c r="SOS29" s="79"/>
      <c r="SOT29" s="79"/>
      <c r="SOU29" s="566"/>
      <c r="SOV29" s="79"/>
      <c r="SOW29" s="79"/>
      <c r="SOX29" s="79"/>
      <c r="SOY29" s="79"/>
      <c r="SOZ29" s="567"/>
      <c r="SPA29" s="79"/>
      <c r="SPB29" s="79"/>
      <c r="SPC29" s="566"/>
      <c r="SPD29" s="79"/>
      <c r="SPE29" s="79"/>
      <c r="SPF29" s="79"/>
      <c r="SPG29" s="79"/>
      <c r="SPH29" s="79"/>
      <c r="SPI29" s="79"/>
      <c r="SPJ29" s="566"/>
      <c r="SPK29" s="79"/>
      <c r="SPL29" s="79"/>
      <c r="SPM29" s="79"/>
      <c r="SPN29" s="79"/>
      <c r="SPO29" s="567"/>
      <c r="SPP29" s="79"/>
      <c r="SPQ29" s="79"/>
      <c r="SPR29" s="566"/>
      <c r="SPS29" s="79"/>
      <c r="SPT29" s="79"/>
      <c r="SPU29" s="79"/>
      <c r="SPV29" s="79"/>
      <c r="SPW29" s="79"/>
      <c r="SPX29" s="79"/>
      <c r="SPY29" s="566"/>
      <c r="SPZ29" s="79"/>
      <c r="SQA29" s="79"/>
      <c r="SQB29" s="79"/>
      <c r="SQC29" s="79"/>
      <c r="SQD29" s="567"/>
      <c r="SQE29" s="79"/>
      <c r="SQF29" s="79"/>
      <c r="SQG29" s="566"/>
      <c r="SQH29" s="79"/>
      <c r="SQI29" s="79"/>
      <c r="SQJ29" s="79"/>
      <c r="SQK29" s="79"/>
      <c r="SQL29" s="79"/>
      <c r="SQM29" s="79"/>
      <c r="SQN29" s="566"/>
      <c r="SQO29" s="79"/>
      <c r="SQP29" s="79"/>
      <c r="SQQ29" s="79"/>
      <c r="SQR29" s="79"/>
      <c r="SQS29" s="567"/>
      <c r="SQT29" s="79"/>
      <c r="SQU29" s="79"/>
      <c r="SQV29" s="566"/>
      <c r="SQW29" s="79"/>
      <c r="SQX29" s="79"/>
      <c r="SQY29" s="79"/>
      <c r="SQZ29" s="79"/>
      <c r="SRA29" s="79"/>
      <c r="SRB29" s="79"/>
      <c r="SRC29" s="566"/>
      <c r="SRD29" s="79"/>
      <c r="SRE29" s="79"/>
      <c r="SRF29" s="79"/>
      <c r="SRG29" s="79"/>
      <c r="SRH29" s="567"/>
      <c r="SRI29" s="79"/>
      <c r="SRJ29" s="79"/>
      <c r="SRK29" s="566"/>
      <c r="SRL29" s="79"/>
      <c r="SRM29" s="79"/>
      <c r="SRN29" s="79"/>
      <c r="SRO29" s="79"/>
      <c r="SRP29" s="79"/>
      <c r="SRQ29" s="79"/>
      <c r="SRR29" s="566"/>
      <c r="SRS29" s="79"/>
      <c r="SRT29" s="79"/>
      <c r="SRU29" s="79"/>
      <c r="SRV29" s="79"/>
      <c r="SRW29" s="567"/>
      <c r="SRX29" s="79"/>
      <c r="SRY29" s="79"/>
      <c r="SRZ29" s="566"/>
      <c r="SSA29" s="79"/>
      <c r="SSB29" s="79"/>
      <c r="SSC29" s="79"/>
      <c r="SSD29" s="79"/>
      <c r="SSE29" s="79"/>
      <c r="SSF29" s="79"/>
      <c r="SSG29" s="566"/>
      <c r="SSH29" s="79"/>
      <c r="SSI29" s="79"/>
      <c r="SSJ29" s="79"/>
      <c r="SSK29" s="79"/>
      <c r="SSL29" s="567"/>
      <c r="SSM29" s="79"/>
      <c r="SSN29" s="79"/>
      <c r="SSO29" s="566"/>
      <c r="SSP29" s="79"/>
      <c r="SSQ29" s="79"/>
      <c r="SSR29" s="79"/>
      <c r="SSS29" s="79"/>
      <c r="SST29" s="79"/>
      <c r="SSU29" s="79"/>
      <c r="SSV29" s="566"/>
      <c r="SSW29" s="79"/>
      <c r="SSX29" s="79"/>
      <c r="SSY29" s="79"/>
      <c r="SSZ29" s="79"/>
      <c r="STA29" s="567"/>
      <c r="STB29" s="79"/>
      <c r="STC29" s="79"/>
      <c r="STD29" s="566"/>
      <c r="STE29" s="79"/>
      <c r="STF29" s="79"/>
      <c r="STG29" s="79"/>
      <c r="STH29" s="79"/>
      <c r="STI29" s="79"/>
      <c r="STJ29" s="79"/>
      <c r="STK29" s="566"/>
      <c r="STL29" s="79"/>
      <c r="STM29" s="79"/>
      <c r="STN29" s="79"/>
      <c r="STO29" s="79"/>
      <c r="STP29" s="567"/>
      <c r="STQ29" s="79"/>
      <c r="STR29" s="79"/>
      <c r="STS29" s="566"/>
      <c r="STT29" s="79"/>
      <c r="STU29" s="79"/>
      <c r="STV29" s="79"/>
      <c r="STW29" s="79"/>
      <c r="STX29" s="79"/>
      <c r="STY29" s="79"/>
      <c r="STZ29" s="566"/>
      <c r="SUA29" s="79"/>
      <c r="SUB29" s="79"/>
      <c r="SUC29" s="79"/>
      <c r="SUD29" s="79"/>
      <c r="SUE29" s="567"/>
      <c r="SUF29" s="79"/>
      <c r="SUG29" s="79"/>
      <c r="SUH29" s="566"/>
      <c r="SUI29" s="79"/>
      <c r="SUJ29" s="79"/>
      <c r="SUK29" s="79"/>
      <c r="SUL29" s="79"/>
      <c r="SUM29" s="79"/>
      <c r="SUN29" s="79"/>
      <c r="SUO29" s="566"/>
      <c r="SUP29" s="79"/>
      <c r="SUQ29" s="79"/>
      <c r="SUR29" s="79"/>
      <c r="SUS29" s="79"/>
      <c r="SUT29" s="567"/>
      <c r="SUU29" s="79"/>
      <c r="SUV29" s="79"/>
      <c r="SUW29" s="566"/>
      <c r="SUX29" s="79"/>
      <c r="SUY29" s="79"/>
      <c r="SUZ29" s="79"/>
      <c r="SVA29" s="79"/>
      <c r="SVB29" s="79"/>
      <c r="SVC29" s="79"/>
      <c r="SVD29" s="566"/>
      <c r="SVE29" s="79"/>
      <c r="SVF29" s="79"/>
      <c r="SVG29" s="79"/>
      <c r="SVH29" s="79"/>
      <c r="SVI29" s="567"/>
      <c r="SVJ29" s="79"/>
      <c r="SVK29" s="79"/>
      <c r="SVL29" s="566"/>
      <c r="SVM29" s="79"/>
      <c r="SVN29" s="79"/>
      <c r="SVO29" s="79"/>
      <c r="SVP29" s="79"/>
      <c r="SVQ29" s="79"/>
      <c r="SVR29" s="79"/>
      <c r="SVS29" s="566"/>
      <c r="SVT29" s="79"/>
      <c r="SVU29" s="79"/>
      <c r="SVV29" s="79"/>
      <c r="SVW29" s="79"/>
      <c r="SVX29" s="567"/>
      <c r="SVY29" s="79"/>
      <c r="SVZ29" s="79"/>
      <c r="SWA29" s="566"/>
      <c r="SWB29" s="79"/>
      <c r="SWC29" s="79"/>
      <c r="SWD29" s="79"/>
      <c r="SWE29" s="79"/>
      <c r="SWF29" s="79"/>
      <c r="SWG29" s="79"/>
      <c r="SWH29" s="566"/>
      <c r="SWI29" s="79"/>
      <c r="SWJ29" s="79"/>
      <c r="SWK29" s="79"/>
      <c r="SWL29" s="79"/>
      <c r="SWM29" s="567"/>
      <c r="SWN29" s="79"/>
      <c r="SWO29" s="79"/>
      <c r="SWP29" s="566"/>
      <c r="SWQ29" s="79"/>
      <c r="SWR29" s="79"/>
      <c r="SWS29" s="79"/>
      <c r="SWT29" s="79"/>
      <c r="SWU29" s="79"/>
      <c r="SWV29" s="79"/>
      <c r="SWW29" s="566"/>
      <c r="SWX29" s="79"/>
      <c r="SWY29" s="79"/>
      <c r="SWZ29" s="79"/>
      <c r="SXA29" s="79"/>
      <c r="SXB29" s="567"/>
      <c r="SXC29" s="79"/>
      <c r="SXD29" s="79"/>
      <c r="SXE29" s="566"/>
      <c r="SXF29" s="79"/>
      <c r="SXG29" s="79"/>
      <c r="SXH29" s="79"/>
      <c r="SXI29" s="79"/>
      <c r="SXJ29" s="79"/>
      <c r="SXK29" s="79"/>
      <c r="SXL29" s="566"/>
      <c r="SXM29" s="79"/>
      <c r="SXN29" s="79"/>
      <c r="SXO29" s="79"/>
      <c r="SXP29" s="79"/>
      <c r="SXQ29" s="567"/>
      <c r="SXR29" s="79"/>
      <c r="SXS29" s="79"/>
      <c r="SXT29" s="566"/>
      <c r="SXU29" s="79"/>
      <c r="SXV29" s="79"/>
      <c r="SXW29" s="79"/>
      <c r="SXX29" s="79"/>
      <c r="SXY29" s="79"/>
      <c r="SXZ29" s="79"/>
      <c r="SYA29" s="566"/>
      <c r="SYB29" s="79"/>
      <c r="SYC29" s="79"/>
      <c r="SYD29" s="79"/>
      <c r="SYE29" s="79"/>
      <c r="SYF29" s="567"/>
      <c r="SYG29" s="79"/>
      <c r="SYH29" s="79"/>
      <c r="SYI29" s="566"/>
      <c r="SYJ29" s="79"/>
      <c r="SYK29" s="79"/>
      <c r="SYL29" s="79"/>
      <c r="SYM29" s="79"/>
      <c r="SYN29" s="79"/>
      <c r="SYO29" s="79"/>
      <c r="SYP29" s="566"/>
      <c r="SYQ29" s="79"/>
      <c r="SYR29" s="79"/>
      <c r="SYS29" s="79"/>
      <c r="SYT29" s="79"/>
      <c r="SYU29" s="567"/>
      <c r="SYV29" s="79"/>
      <c r="SYW29" s="79"/>
      <c r="SYX29" s="566"/>
      <c r="SYY29" s="79"/>
      <c r="SYZ29" s="79"/>
      <c r="SZA29" s="79"/>
      <c r="SZB29" s="79"/>
      <c r="SZC29" s="79"/>
      <c r="SZD29" s="79"/>
      <c r="SZE29" s="566"/>
      <c r="SZF29" s="79"/>
      <c r="SZG29" s="79"/>
      <c r="SZH29" s="79"/>
      <c r="SZI29" s="79"/>
      <c r="SZJ29" s="567"/>
      <c r="SZK29" s="79"/>
      <c r="SZL29" s="79"/>
      <c r="SZM29" s="566"/>
      <c r="SZN29" s="79"/>
      <c r="SZO29" s="79"/>
      <c r="SZP29" s="79"/>
      <c r="SZQ29" s="79"/>
      <c r="SZR29" s="79"/>
      <c r="SZS29" s="79"/>
      <c r="SZT29" s="566"/>
      <c r="SZU29" s="79"/>
      <c r="SZV29" s="79"/>
      <c r="SZW29" s="79"/>
      <c r="SZX29" s="79"/>
      <c r="SZY29" s="567"/>
      <c r="SZZ29" s="79"/>
      <c r="TAA29" s="79"/>
      <c r="TAB29" s="566"/>
      <c r="TAC29" s="79"/>
      <c r="TAD29" s="79"/>
      <c r="TAE29" s="79"/>
      <c r="TAF29" s="79"/>
      <c r="TAG29" s="79"/>
      <c r="TAH29" s="79"/>
      <c r="TAI29" s="566"/>
      <c r="TAJ29" s="79"/>
      <c r="TAK29" s="79"/>
      <c r="TAL29" s="79"/>
      <c r="TAM29" s="79"/>
      <c r="TAN29" s="567"/>
      <c r="TAO29" s="79"/>
      <c r="TAP29" s="79"/>
      <c r="TAQ29" s="566"/>
      <c r="TAR29" s="79"/>
      <c r="TAS29" s="79"/>
      <c r="TAT29" s="79"/>
      <c r="TAU29" s="79"/>
      <c r="TAV29" s="79"/>
      <c r="TAW29" s="79"/>
      <c r="TAX29" s="566"/>
      <c r="TAY29" s="79"/>
      <c r="TAZ29" s="79"/>
      <c r="TBA29" s="79"/>
      <c r="TBB29" s="79"/>
      <c r="TBC29" s="567"/>
      <c r="TBD29" s="79"/>
      <c r="TBE29" s="79"/>
      <c r="TBF29" s="566"/>
      <c r="TBG29" s="79"/>
      <c r="TBH29" s="79"/>
      <c r="TBI29" s="79"/>
      <c r="TBJ29" s="79"/>
      <c r="TBK29" s="79"/>
      <c r="TBL29" s="79"/>
      <c r="TBM29" s="566"/>
      <c r="TBN29" s="79"/>
      <c r="TBO29" s="79"/>
      <c r="TBP29" s="79"/>
      <c r="TBQ29" s="79"/>
      <c r="TBR29" s="567"/>
      <c r="TBS29" s="79"/>
      <c r="TBT29" s="79"/>
      <c r="TBU29" s="566"/>
      <c r="TBV29" s="79"/>
      <c r="TBW29" s="79"/>
      <c r="TBX29" s="79"/>
      <c r="TBY29" s="79"/>
      <c r="TBZ29" s="79"/>
      <c r="TCA29" s="79"/>
      <c r="TCB29" s="566"/>
      <c r="TCC29" s="79"/>
      <c r="TCD29" s="79"/>
      <c r="TCE29" s="79"/>
      <c r="TCF29" s="79"/>
      <c r="TCG29" s="567"/>
      <c r="TCH29" s="79"/>
      <c r="TCI29" s="79"/>
      <c r="TCJ29" s="566"/>
      <c r="TCK29" s="79"/>
      <c r="TCL29" s="79"/>
      <c r="TCM29" s="79"/>
      <c r="TCN29" s="79"/>
      <c r="TCO29" s="79"/>
      <c r="TCP29" s="79"/>
      <c r="TCQ29" s="566"/>
      <c r="TCR29" s="79"/>
      <c r="TCS29" s="79"/>
      <c r="TCT29" s="79"/>
      <c r="TCU29" s="79"/>
      <c r="TCV29" s="567"/>
      <c r="TCW29" s="79"/>
      <c r="TCX29" s="79"/>
      <c r="TCY29" s="566"/>
      <c r="TCZ29" s="79"/>
      <c r="TDA29" s="79"/>
      <c r="TDB29" s="79"/>
      <c r="TDC29" s="79"/>
      <c r="TDD29" s="79"/>
      <c r="TDE29" s="79"/>
      <c r="TDF29" s="566"/>
      <c r="TDG29" s="79"/>
      <c r="TDH29" s="79"/>
      <c r="TDI29" s="79"/>
      <c r="TDJ29" s="79"/>
      <c r="TDK29" s="567"/>
      <c r="TDL29" s="79"/>
      <c r="TDM29" s="79"/>
      <c r="TDN29" s="566"/>
      <c r="TDO29" s="79"/>
      <c r="TDP29" s="79"/>
      <c r="TDQ29" s="79"/>
      <c r="TDR29" s="79"/>
      <c r="TDS29" s="79"/>
      <c r="TDT29" s="79"/>
      <c r="TDU29" s="566"/>
      <c r="TDV29" s="79"/>
      <c r="TDW29" s="79"/>
      <c r="TDX29" s="79"/>
      <c r="TDY29" s="79"/>
      <c r="TDZ29" s="567"/>
      <c r="TEA29" s="79"/>
      <c r="TEB29" s="79"/>
      <c r="TEC29" s="566"/>
      <c r="TED29" s="79"/>
      <c r="TEE29" s="79"/>
      <c r="TEF29" s="79"/>
      <c r="TEG29" s="79"/>
      <c r="TEH29" s="79"/>
      <c r="TEI29" s="79"/>
      <c r="TEJ29" s="566"/>
      <c r="TEK29" s="79"/>
      <c r="TEL29" s="79"/>
      <c r="TEM29" s="79"/>
      <c r="TEN29" s="79"/>
      <c r="TEO29" s="567"/>
      <c r="TEP29" s="79"/>
      <c r="TEQ29" s="79"/>
      <c r="TER29" s="566"/>
      <c r="TES29" s="79"/>
      <c r="TET29" s="79"/>
      <c r="TEU29" s="79"/>
      <c r="TEV29" s="79"/>
      <c r="TEW29" s="79"/>
      <c r="TEX29" s="79"/>
      <c r="TEY29" s="566"/>
      <c r="TEZ29" s="79"/>
      <c r="TFA29" s="79"/>
      <c r="TFB29" s="79"/>
      <c r="TFC29" s="79"/>
      <c r="TFD29" s="567"/>
      <c r="TFE29" s="79"/>
      <c r="TFF29" s="79"/>
      <c r="TFG29" s="566"/>
      <c r="TFH29" s="79"/>
      <c r="TFI29" s="79"/>
      <c r="TFJ29" s="79"/>
      <c r="TFK29" s="79"/>
      <c r="TFL29" s="79"/>
      <c r="TFM29" s="79"/>
      <c r="TFN29" s="566"/>
      <c r="TFO29" s="79"/>
      <c r="TFP29" s="79"/>
      <c r="TFQ29" s="79"/>
      <c r="TFR29" s="79"/>
      <c r="TFS29" s="567"/>
      <c r="TFT29" s="79"/>
      <c r="TFU29" s="79"/>
      <c r="TFV29" s="566"/>
      <c r="TFW29" s="79"/>
      <c r="TFX29" s="79"/>
      <c r="TFY29" s="79"/>
      <c r="TFZ29" s="79"/>
      <c r="TGA29" s="79"/>
      <c r="TGB29" s="79"/>
      <c r="TGC29" s="566"/>
      <c r="TGD29" s="79"/>
      <c r="TGE29" s="79"/>
      <c r="TGF29" s="79"/>
      <c r="TGG29" s="79"/>
      <c r="TGH29" s="567"/>
      <c r="TGI29" s="79"/>
      <c r="TGJ29" s="79"/>
      <c r="TGK29" s="566"/>
      <c r="TGL29" s="79"/>
      <c r="TGM29" s="79"/>
      <c r="TGN29" s="79"/>
      <c r="TGO29" s="79"/>
      <c r="TGP29" s="79"/>
      <c r="TGQ29" s="79"/>
      <c r="TGR29" s="566"/>
      <c r="TGS29" s="79"/>
      <c r="TGT29" s="79"/>
      <c r="TGU29" s="79"/>
      <c r="TGV29" s="79"/>
      <c r="TGW29" s="567"/>
      <c r="TGX29" s="79"/>
      <c r="TGY29" s="79"/>
      <c r="TGZ29" s="566"/>
      <c r="THA29" s="79"/>
      <c r="THB29" s="79"/>
      <c r="THC29" s="79"/>
      <c r="THD29" s="79"/>
      <c r="THE29" s="79"/>
      <c r="THF29" s="79"/>
      <c r="THG29" s="566"/>
      <c r="THH29" s="79"/>
      <c r="THI29" s="79"/>
      <c r="THJ29" s="79"/>
      <c r="THK29" s="79"/>
      <c r="THL29" s="567"/>
      <c r="THM29" s="79"/>
      <c r="THN29" s="79"/>
      <c r="THO29" s="566"/>
      <c r="THP29" s="79"/>
      <c r="THQ29" s="79"/>
      <c r="THR29" s="79"/>
      <c r="THS29" s="79"/>
      <c r="THT29" s="79"/>
      <c r="THU29" s="79"/>
      <c r="THV29" s="566"/>
      <c r="THW29" s="79"/>
      <c r="THX29" s="79"/>
      <c r="THY29" s="79"/>
      <c r="THZ29" s="79"/>
      <c r="TIA29" s="567"/>
      <c r="TIB29" s="79"/>
      <c r="TIC29" s="79"/>
      <c r="TID29" s="566"/>
      <c r="TIE29" s="79"/>
      <c r="TIF29" s="79"/>
      <c r="TIG29" s="79"/>
      <c r="TIH29" s="79"/>
      <c r="TII29" s="79"/>
      <c r="TIJ29" s="79"/>
      <c r="TIK29" s="566"/>
      <c r="TIL29" s="79"/>
      <c r="TIM29" s="79"/>
      <c r="TIN29" s="79"/>
      <c r="TIO29" s="79"/>
      <c r="TIP29" s="567"/>
      <c r="TIQ29" s="79"/>
      <c r="TIR29" s="79"/>
      <c r="TIS29" s="566"/>
      <c r="TIT29" s="79"/>
      <c r="TIU29" s="79"/>
      <c r="TIV29" s="79"/>
      <c r="TIW29" s="79"/>
      <c r="TIX29" s="79"/>
      <c r="TIY29" s="79"/>
      <c r="TIZ29" s="566"/>
      <c r="TJA29" s="79"/>
      <c r="TJB29" s="79"/>
      <c r="TJC29" s="79"/>
      <c r="TJD29" s="79"/>
      <c r="TJE29" s="567"/>
      <c r="TJF29" s="79"/>
      <c r="TJG29" s="79"/>
      <c r="TJH29" s="566"/>
      <c r="TJI29" s="79"/>
      <c r="TJJ29" s="79"/>
      <c r="TJK29" s="79"/>
      <c r="TJL29" s="79"/>
      <c r="TJM29" s="79"/>
      <c r="TJN29" s="79"/>
      <c r="TJO29" s="566"/>
      <c r="TJP29" s="79"/>
      <c r="TJQ29" s="79"/>
      <c r="TJR29" s="79"/>
      <c r="TJS29" s="79"/>
      <c r="TJT29" s="567"/>
      <c r="TJU29" s="79"/>
      <c r="TJV29" s="79"/>
      <c r="TJW29" s="566"/>
      <c r="TJX29" s="79"/>
      <c r="TJY29" s="79"/>
      <c r="TJZ29" s="79"/>
      <c r="TKA29" s="79"/>
      <c r="TKB29" s="79"/>
      <c r="TKC29" s="79"/>
      <c r="TKD29" s="566"/>
      <c r="TKE29" s="79"/>
      <c r="TKF29" s="79"/>
      <c r="TKG29" s="79"/>
      <c r="TKH29" s="79"/>
      <c r="TKI29" s="567"/>
      <c r="TKJ29" s="79"/>
      <c r="TKK29" s="79"/>
      <c r="TKL29" s="566"/>
      <c r="TKM29" s="79"/>
      <c r="TKN29" s="79"/>
      <c r="TKO29" s="79"/>
      <c r="TKP29" s="79"/>
      <c r="TKQ29" s="79"/>
      <c r="TKR29" s="79"/>
      <c r="TKS29" s="566"/>
      <c r="TKT29" s="79"/>
      <c r="TKU29" s="79"/>
      <c r="TKV29" s="79"/>
      <c r="TKW29" s="79"/>
      <c r="TKX29" s="567"/>
      <c r="TKY29" s="79"/>
      <c r="TKZ29" s="79"/>
      <c r="TLA29" s="566"/>
      <c r="TLB29" s="79"/>
      <c r="TLC29" s="79"/>
      <c r="TLD29" s="79"/>
      <c r="TLE29" s="79"/>
      <c r="TLF29" s="79"/>
      <c r="TLG29" s="79"/>
      <c r="TLH29" s="566"/>
      <c r="TLI29" s="79"/>
      <c r="TLJ29" s="79"/>
      <c r="TLK29" s="79"/>
      <c r="TLL29" s="79"/>
      <c r="TLM29" s="567"/>
      <c r="TLN29" s="79"/>
      <c r="TLO29" s="79"/>
      <c r="TLP29" s="566"/>
      <c r="TLQ29" s="79"/>
      <c r="TLR29" s="79"/>
      <c r="TLS29" s="79"/>
      <c r="TLT29" s="79"/>
      <c r="TLU29" s="79"/>
      <c r="TLV29" s="79"/>
      <c r="TLW29" s="566"/>
      <c r="TLX29" s="79"/>
      <c r="TLY29" s="79"/>
      <c r="TLZ29" s="79"/>
      <c r="TMA29" s="79"/>
      <c r="TMB29" s="567"/>
      <c r="TMC29" s="79"/>
      <c r="TMD29" s="79"/>
      <c r="TME29" s="566"/>
      <c r="TMF29" s="79"/>
      <c r="TMG29" s="79"/>
      <c r="TMH29" s="79"/>
      <c r="TMI29" s="79"/>
      <c r="TMJ29" s="79"/>
      <c r="TMK29" s="79"/>
      <c r="TML29" s="566"/>
      <c r="TMM29" s="79"/>
      <c r="TMN29" s="79"/>
      <c r="TMO29" s="79"/>
      <c r="TMP29" s="79"/>
      <c r="TMQ29" s="567"/>
      <c r="TMR29" s="79"/>
      <c r="TMS29" s="79"/>
      <c r="TMT29" s="566"/>
      <c r="TMU29" s="79"/>
      <c r="TMV29" s="79"/>
      <c r="TMW29" s="79"/>
      <c r="TMX29" s="79"/>
      <c r="TMY29" s="79"/>
      <c r="TMZ29" s="79"/>
      <c r="TNA29" s="566"/>
      <c r="TNB29" s="79"/>
      <c r="TNC29" s="79"/>
      <c r="TND29" s="79"/>
      <c r="TNE29" s="79"/>
      <c r="TNF29" s="567"/>
      <c r="TNG29" s="79"/>
      <c r="TNH29" s="79"/>
      <c r="TNI29" s="566"/>
      <c r="TNJ29" s="79"/>
      <c r="TNK29" s="79"/>
      <c r="TNL29" s="79"/>
      <c r="TNM29" s="79"/>
      <c r="TNN29" s="79"/>
      <c r="TNO29" s="79"/>
      <c r="TNP29" s="566"/>
      <c r="TNQ29" s="79"/>
      <c r="TNR29" s="79"/>
      <c r="TNS29" s="79"/>
      <c r="TNT29" s="79"/>
      <c r="TNU29" s="567"/>
      <c r="TNV29" s="79"/>
      <c r="TNW29" s="79"/>
      <c r="TNX29" s="566"/>
      <c r="TNY29" s="79"/>
      <c r="TNZ29" s="79"/>
      <c r="TOA29" s="79"/>
      <c r="TOB29" s="79"/>
      <c r="TOC29" s="79"/>
      <c r="TOD29" s="79"/>
      <c r="TOE29" s="566"/>
      <c r="TOF29" s="79"/>
      <c r="TOG29" s="79"/>
      <c r="TOH29" s="79"/>
      <c r="TOI29" s="79"/>
      <c r="TOJ29" s="567"/>
      <c r="TOK29" s="79"/>
      <c r="TOL29" s="79"/>
      <c r="TOM29" s="566"/>
      <c r="TON29" s="79"/>
      <c r="TOO29" s="79"/>
      <c r="TOP29" s="79"/>
      <c r="TOQ29" s="79"/>
      <c r="TOR29" s="79"/>
      <c r="TOS29" s="79"/>
      <c r="TOT29" s="566"/>
      <c r="TOU29" s="79"/>
      <c r="TOV29" s="79"/>
      <c r="TOW29" s="79"/>
      <c r="TOX29" s="79"/>
      <c r="TOY29" s="567"/>
      <c r="TOZ29" s="79"/>
      <c r="TPA29" s="79"/>
      <c r="TPB29" s="566"/>
      <c r="TPC29" s="79"/>
      <c r="TPD29" s="79"/>
      <c r="TPE29" s="79"/>
      <c r="TPF29" s="79"/>
      <c r="TPG29" s="79"/>
      <c r="TPH29" s="79"/>
      <c r="TPI29" s="566"/>
      <c r="TPJ29" s="79"/>
      <c r="TPK29" s="79"/>
      <c r="TPL29" s="79"/>
      <c r="TPM29" s="79"/>
      <c r="TPN29" s="567"/>
      <c r="TPO29" s="79"/>
      <c r="TPP29" s="79"/>
      <c r="TPQ29" s="566"/>
      <c r="TPR29" s="79"/>
      <c r="TPS29" s="79"/>
      <c r="TPT29" s="79"/>
      <c r="TPU29" s="79"/>
      <c r="TPV29" s="79"/>
      <c r="TPW29" s="79"/>
      <c r="TPX29" s="566"/>
      <c r="TPY29" s="79"/>
      <c r="TPZ29" s="79"/>
      <c r="TQA29" s="79"/>
      <c r="TQB29" s="79"/>
      <c r="TQC29" s="567"/>
      <c r="TQD29" s="79"/>
      <c r="TQE29" s="79"/>
      <c r="TQF29" s="566"/>
      <c r="TQG29" s="79"/>
      <c r="TQH29" s="79"/>
      <c r="TQI29" s="79"/>
      <c r="TQJ29" s="79"/>
      <c r="TQK29" s="79"/>
      <c r="TQL29" s="79"/>
      <c r="TQM29" s="566"/>
      <c r="TQN29" s="79"/>
      <c r="TQO29" s="79"/>
      <c r="TQP29" s="79"/>
      <c r="TQQ29" s="79"/>
      <c r="TQR29" s="567"/>
      <c r="TQS29" s="79"/>
      <c r="TQT29" s="79"/>
      <c r="TQU29" s="566"/>
      <c r="TQV29" s="79"/>
      <c r="TQW29" s="79"/>
      <c r="TQX29" s="79"/>
      <c r="TQY29" s="79"/>
      <c r="TQZ29" s="79"/>
      <c r="TRA29" s="79"/>
      <c r="TRB29" s="566"/>
      <c r="TRC29" s="79"/>
      <c r="TRD29" s="79"/>
      <c r="TRE29" s="79"/>
      <c r="TRF29" s="79"/>
      <c r="TRG29" s="567"/>
      <c r="TRH29" s="79"/>
      <c r="TRI29" s="79"/>
      <c r="TRJ29" s="566"/>
      <c r="TRK29" s="79"/>
      <c r="TRL29" s="79"/>
      <c r="TRM29" s="79"/>
      <c r="TRN29" s="79"/>
      <c r="TRO29" s="79"/>
      <c r="TRP29" s="79"/>
      <c r="TRQ29" s="566"/>
      <c r="TRR29" s="79"/>
      <c r="TRS29" s="79"/>
      <c r="TRT29" s="79"/>
      <c r="TRU29" s="79"/>
      <c r="TRV29" s="567"/>
      <c r="TRW29" s="79"/>
      <c r="TRX29" s="79"/>
      <c r="TRY29" s="566"/>
      <c r="TRZ29" s="79"/>
      <c r="TSA29" s="79"/>
      <c r="TSB29" s="79"/>
      <c r="TSC29" s="79"/>
      <c r="TSD29" s="79"/>
      <c r="TSE29" s="79"/>
      <c r="TSF29" s="566"/>
      <c r="TSG29" s="79"/>
      <c r="TSH29" s="79"/>
      <c r="TSI29" s="79"/>
      <c r="TSJ29" s="79"/>
      <c r="TSK29" s="567"/>
      <c r="TSL29" s="79"/>
      <c r="TSM29" s="79"/>
      <c r="TSN29" s="566"/>
      <c r="TSO29" s="79"/>
      <c r="TSP29" s="79"/>
      <c r="TSQ29" s="79"/>
      <c r="TSR29" s="79"/>
      <c r="TSS29" s="79"/>
      <c r="TST29" s="79"/>
      <c r="TSU29" s="566"/>
      <c r="TSV29" s="79"/>
      <c r="TSW29" s="79"/>
      <c r="TSX29" s="79"/>
      <c r="TSY29" s="79"/>
      <c r="TSZ29" s="567"/>
      <c r="TTA29" s="79"/>
      <c r="TTB29" s="79"/>
      <c r="TTC29" s="566"/>
      <c r="TTD29" s="79"/>
      <c r="TTE29" s="79"/>
      <c r="TTF29" s="79"/>
      <c r="TTG29" s="79"/>
      <c r="TTH29" s="79"/>
      <c r="TTI29" s="79"/>
      <c r="TTJ29" s="566"/>
      <c r="TTK29" s="79"/>
      <c r="TTL29" s="79"/>
      <c r="TTM29" s="79"/>
      <c r="TTN29" s="79"/>
      <c r="TTO29" s="567"/>
      <c r="TTP29" s="79"/>
      <c r="TTQ29" s="79"/>
      <c r="TTR29" s="566"/>
      <c r="TTS29" s="79"/>
      <c r="TTT29" s="79"/>
      <c r="TTU29" s="79"/>
      <c r="TTV29" s="79"/>
      <c r="TTW29" s="79"/>
      <c r="TTX29" s="79"/>
      <c r="TTY29" s="566"/>
      <c r="TTZ29" s="79"/>
      <c r="TUA29" s="79"/>
      <c r="TUB29" s="79"/>
      <c r="TUC29" s="79"/>
      <c r="TUD29" s="567"/>
      <c r="TUE29" s="79"/>
      <c r="TUF29" s="79"/>
      <c r="TUG29" s="566"/>
      <c r="TUH29" s="79"/>
      <c r="TUI29" s="79"/>
      <c r="TUJ29" s="79"/>
      <c r="TUK29" s="79"/>
      <c r="TUL29" s="79"/>
      <c r="TUM29" s="79"/>
      <c r="TUN29" s="566"/>
      <c r="TUO29" s="79"/>
      <c r="TUP29" s="79"/>
      <c r="TUQ29" s="79"/>
      <c r="TUR29" s="79"/>
      <c r="TUS29" s="567"/>
      <c r="TUT29" s="79"/>
      <c r="TUU29" s="79"/>
      <c r="TUV29" s="566"/>
      <c r="TUW29" s="79"/>
      <c r="TUX29" s="79"/>
      <c r="TUY29" s="79"/>
      <c r="TUZ29" s="79"/>
      <c r="TVA29" s="79"/>
      <c r="TVB29" s="79"/>
      <c r="TVC29" s="566"/>
      <c r="TVD29" s="79"/>
      <c r="TVE29" s="79"/>
      <c r="TVF29" s="79"/>
      <c r="TVG29" s="79"/>
      <c r="TVH29" s="567"/>
      <c r="TVI29" s="79"/>
      <c r="TVJ29" s="79"/>
      <c r="TVK29" s="566"/>
      <c r="TVL29" s="79"/>
      <c r="TVM29" s="79"/>
      <c r="TVN29" s="79"/>
      <c r="TVO29" s="79"/>
      <c r="TVP29" s="79"/>
      <c r="TVQ29" s="79"/>
      <c r="TVR29" s="566"/>
      <c r="TVS29" s="79"/>
      <c r="TVT29" s="79"/>
      <c r="TVU29" s="79"/>
      <c r="TVV29" s="79"/>
      <c r="TVW29" s="567"/>
      <c r="TVX29" s="79"/>
      <c r="TVY29" s="79"/>
      <c r="TVZ29" s="566"/>
      <c r="TWA29" s="79"/>
      <c r="TWB29" s="79"/>
      <c r="TWC29" s="79"/>
      <c r="TWD29" s="79"/>
      <c r="TWE29" s="79"/>
      <c r="TWF29" s="79"/>
      <c r="TWG29" s="566"/>
      <c r="TWH29" s="79"/>
      <c r="TWI29" s="79"/>
      <c r="TWJ29" s="79"/>
      <c r="TWK29" s="79"/>
      <c r="TWL29" s="567"/>
      <c r="TWM29" s="79"/>
      <c r="TWN29" s="79"/>
      <c r="TWO29" s="566"/>
      <c r="TWP29" s="79"/>
      <c r="TWQ29" s="79"/>
      <c r="TWR29" s="79"/>
      <c r="TWS29" s="79"/>
      <c r="TWT29" s="79"/>
      <c r="TWU29" s="79"/>
      <c r="TWV29" s="566"/>
      <c r="TWW29" s="79"/>
      <c r="TWX29" s="79"/>
      <c r="TWY29" s="79"/>
      <c r="TWZ29" s="79"/>
      <c r="TXA29" s="567"/>
      <c r="TXB29" s="79"/>
      <c r="TXC29" s="79"/>
      <c r="TXD29" s="566"/>
      <c r="TXE29" s="79"/>
      <c r="TXF29" s="79"/>
      <c r="TXG29" s="79"/>
      <c r="TXH29" s="79"/>
      <c r="TXI29" s="79"/>
      <c r="TXJ29" s="79"/>
      <c r="TXK29" s="566"/>
      <c r="TXL29" s="79"/>
      <c r="TXM29" s="79"/>
      <c r="TXN29" s="79"/>
      <c r="TXO29" s="79"/>
      <c r="TXP29" s="567"/>
      <c r="TXQ29" s="79"/>
      <c r="TXR29" s="79"/>
      <c r="TXS29" s="566"/>
      <c r="TXT29" s="79"/>
      <c r="TXU29" s="79"/>
      <c r="TXV29" s="79"/>
      <c r="TXW29" s="79"/>
      <c r="TXX29" s="79"/>
      <c r="TXY29" s="79"/>
      <c r="TXZ29" s="566"/>
      <c r="TYA29" s="79"/>
      <c r="TYB29" s="79"/>
      <c r="TYC29" s="79"/>
      <c r="TYD29" s="79"/>
      <c r="TYE29" s="567"/>
      <c r="TYF29" s="79"/>
      <c r="TYG29" s="79"/>
      <c r="TYH29" s="566"/>
      <c r="TYI29" s="79"/>
      <c r="TYJ29" s="79"/>
      <c r="TYK29" s="79"/>
      <c r="TYL29" s="79"/>
      <c r="TYM29" s="79"/>
      <c r="TYN29" s="79"/>
      <c r="TYO29" s="566"/>
      <c r="TYP29" s="79"/>
      <c r="TYQ29" s="79"/>
      <c r="TYR29" s="79"/>
      <c r="TYS29" s="79"/>
      <c r="TYT29" s="567"/>
      <c r="TYU29" s="79"/>
      <c r="TYV29" s="79"/>
      <c r="TYW29" s="566"/>
      <c r="TYX29" s="79"/>
      <c r="TYY29" s="79"/>
      <c r="TYZ29" s="79"/>
      <c r="TZA29" s="79"/>
      <c r="TZB29" s="79"/>
      <c r="TZC29" s="79"/>
      <c r="TZD29" s="566"/>
      <c r="TZE29" s="79"/>
      <c r="TZF29" s="79"/>
      <c r="TZG29" s="79"/>
      <c r="TZH29" s="79"/>
      <c r="TZI29" s="567"/>
      <c r="TZJ29" s="79"/>
      <c r="TZK29" s="79"/>
      <c r="TZL29" s="566"/>
      <c r="TZM29" s="79"/>
      <c r="TZN29" s="79"/>
      <c r="TZO29" s="79"/>
      <c r="TZP29" s="79"/>
      <c r="TZQ29" s="79"/>
      <c r="TZR29" s="79"/>
      <c r="TZS29" s="566"/>
      <c r="TZT29" s="79"/>
      <c r="TZU29" s="79"/>
      <c r="TZV29" s="79"/>
      <c r="TZW29" s="79"/>
      <c r="TZX29" s="567"/>
      <c r="TZY29" s="79"/>
      <c r="TZZ29" s="79"/>
      <c r="UAA29" s="566"/>
      <c r="UAB29" s="79"/>
      <c r="UAC29" s="79"/>
      <c r="UAD29" s="79"/>
      <c r="UAE29" s="79"/>
      <c r="UAF29" s="79"/>
      <c r="UAG29" s="79"/>
      <c r="UAH29" s="566"/>
      <c r="UAI29" s="79"/>
      <c r="UAJ29" s="79"/>
      <c r="UAK29" s="79"/>
      <c r="UAL29" s="79"/>
      <c r="UAM29" s="567"/>
      <c r="UAN29" s="79"/>
      <c r="UAO29" s="79"/>
      <c r="UAP29" s="566"/>
      <c r="UAQ29" s="79"/>
      <c r="UAR29" s="79"/>
      <c r="UAS29" s="79"/>
      <c r="UAT29" s="79"/>
      <c r="UAU29" s="79"/>
      <c r="UAV29" s="79"/>
      <c r="UAW29" s="566"/>
      <c r="UAX29" s="79"/>
      <c r="UAY29" s="79"/>
      <c r="UAZ29" s="79"/>
      <c r="UBA29" s="79"/>
      <c r="UBB29" s="567"/>
      <c r="UBC29" s="79"/>
      <c r="UBD29" s="79"/>
      <c r="UBE29" s="566"/>
      <c r="UBF29" s="79"/>
      <c r="UBG29" s="79"/>
      <c r="UBH29" s="79"/>
      <c r="UBI29" s="79"/>
      <c r="UBJ29" s="79"/>
      <c r="UBK29" s="79"/>
      <c r="UBL29" s="566"/>
      <c r="UBM29" s="79"/>
      <c r="UBN29" s="79"/>
      <c r="UBO29" s="79"/>
      <c r="UBP29" s="79"/>
      <c r="UBQ29" s="567"/>
      <c r="UBR29" s="79"/>
      <c r="UBS29" s="79"/>
      <c r="UBT29" s="566"/>
      <c r="UBU29" s="79"/>
      <c r="UBV29" s="79"/>
      <c r="UBW29" s="79"/>
      <c r="UBX29" s="79"/>
      <c r="UBY29" s="79"/>
      <c r="UBZ29" s="79"/>
      <c r="UCA29" s="566"/>
      <c r="UCB29" s="79"/>
      <c r="UCC29" s="79"/>
      <c r="UCD29" s="79"/>
      <c r="UCE29" s="79"/>
      <c r="UCF29" s="567"/>
      <c r="UCG29" s="79"/>
      <c r="UCH29" s="79"/>
      <c r="UCI29" s="566"/>
      <c r="UCJ29" s="79"/>
      <c r="UCK29" s="79"/>
      <c r="UCL29" s="79"/>
      <c r="UCM29" s="79"/>
      <c r="UCN29" s="79"/>
      <c r="UCO29" s="79"/>
      <c r="UCP29" s="566"/>
      <c r="UCQ29" s="79"/>
      <c r="UCR29" s="79"/>
      <c r="UCS29" s="79"/>
      <c r="UCT29" s="79"/>
      <c r="UCU29" s="567"/>
      <c r="UCV29" s="79"/>
      <c r="UCW29" s="79"/>
      <c r="UCX29" s="566"/>
      <c r="UCY29" s="79"/>
      <c r="UCZ29" s="79"/>
      <c r="UDA29" s="79"/>
      <c r="UDB29" s="79"/>
      <c r="UDC29" s="79"/>
      <c r="UDD29" s="79"/>
      <c r="UDE29" s="566"/>
      <c r="UDF29" s="79"/>
      <c r="UDG29" s="79"/>
      <c r="UDH29" s="79"/>
      <c r="UDI29" s="79"/>
      <c r="UDJ29" s="567"/>
      <c r="UDK29" s="79"/>
      <c r="UDL29" s="79"/>
      <c r="UDM29" s="566"/>
      <c r="UDN29" s="79"/>
      <c r="UDO29" s="79"/>
      <c r="UDP29" s="79"/>
      <c r="UDQ29" s="79"/>
      <c r="UDR29" s="79"/>
      <c r="UDS29" s="79"/>
      <c r="UDT29" s="566"/>
      <c r="UDU29" s="79"/>
      <c r="UDV29" s="79"/>
      <c r="UDW29" s="79"/>
      <c r="UDX29" s="79"/>
      <c r="UDY29" s="567"/>
      <c r="UDZ29" s="79"/>
      <c r="UEA29" s="79"/>
      <c r="UEB29" s="566"/>
      <c r="UEC29" s="79"/>
      <c r="UED29" s="79"/>
      <c r="UEE29" s="79"/>
      <c r="UEF29" s="79"/>
      <c r="UEG29" s="79"/>
      <c r="UEH29" s="79"/>
      <c r="UEI29" s="566"/>
      <c r="UEJ29" s="79"/>
      <c r="UEK29" s="79"/>
      <c r="UEL29" s="79"/>
      <c r="UEM29" s="79"/>
      <c r="UEN29" s="567"/>
      <c r="UEO29" s="79"/>
      <c r="UEP29" s="79"/>
      <c r="UEQ29" s="566"/>
      <c r="UER29" s="79"/>
      <c r="UES29" s="79"/>
      <c r="UET29" s="79"/>
      <c r="UEU29" s="79"/>
      <c r="UEV29" s="79"/>
      <c r="UEW29" s="79"/>
      <c r="UEX29" s="566"/>
      <c r="UEY29" s="79"/>
      <c r="UEZ29" s="79"/>
      <c r="UFA29" s="79"/>
      <c r="UFB29" s="79"/>
      <c r="UFC29" s="567"/>
      <c r="UFD29" s="79"/>
      <c r="UFE29" s="79"/>
      <c r="UFF29" s="566"/>
      <c r="UFG29" s="79"/>
      <c r="UFH29" s="79"/>
      <c r="UFI29" s="79"/>
      <c r="UFJ29" s="79"/>
      <c r="UFK29" s="79"/>
      <c r="UFL29" s="79"/>
      <c r="UFM29" s="566"/>
      <c r="UFN29" s="79"/>
      <c r="UFO29" s="79"/>
      <c r="UFP29" s="79"/>
      <c r="UFQ29" s="79"/>
      <c r="UFR29" s="567"/>
      <c r="UFS29" s="79"/>
      <c r="UFT29" s="79"/>
      <c r="UFU29" s="566"/>
      <c r="UFV29" s="79"/>
      <c r="UFW29" s="79"/>
      <c r="UFX29" s="79"/>
      <c r="UFY29" s="79"/>
      <c r="UFZ29" s="79"/>
      <c r="UGA29" s="79"/>
      <c r="UGB29" s="566"/>
      <c r="UGC29" s="79"/>
      <c r="UGD29" s="79"/>
      <c r="UGE29" s="79"/>
      <c r="UGF29" s="79"/>
      <c r="UGG29" s="567"/>
      <c r="UGH29" s="79"/>
      <c r="UGI29" s="79"/>
      <c r="UGJ29" s="566"/>
      <c r="UGK29" s="79"/>
      <c r="UGL29" s="79"/>
      <c r="UGM29" s="79"/>
      <c r="UGN29" s="79"/>
      <c r="UGO29" s="79"/>
      <c r="UGP29" s="79"/>
      <c r="UGQ29" s="566"/>
      <c r="UGR29" s="79"/>
      <c r="UGS29" s="79"/>
      <c r="UGT29" s="79"/>
      <c r="UGU29" s="79"/>
      <c r="UGV29" s="567"/>
      <c r="UGW29" s="79"/>
      <c r="UGX29" s="79"/>
      <c r="UGY29" s="566"/>
      <c r="UGZ29" s="79"/>
      <c r="UHA29" s="79"/>
      <c r="UHB29" s="79"/>
      <c r="UHC29" s="79"/>
      <c r="UHD29" s="79"/>
      <c r="UHE29" s="79"/>
      <c r="UHF29" s="566"/>
      <c r="UHG29" s="79"/>
      <c r="UHH29" s="79"/>
      <c r="UHI29" s="79"/>
      <c r="UHJ29" s="79"/>
      <c r="UHK29" s="567"/>
      <c r="UHL29" s="79"/>
      <c r="UHM29" s="79"/>
      <c r="UHN29" s="566"/>
      <c r="UHO29" s="79"/>
      <c r="UHP29" s="79"/>
      <c r="UHQ29" s="79"/>
      <c r="UHR29" s="79"/>
      <c r="UHS29" s="79"/>
      <c r="UHT29" s="79"/>
      <c r="UHU29" s="566"/>
      <c r="UHV29" s="79"/>
      <c r="UHW29" s="79"/>
      <c r="UHX29" s="79"/>
      <c r="UHY29" s="79"/>
      <c r="UHZ29" s="567"/>
      <c r="UIA29" s="79"/>
      <c r="UIB29" s="79"/>
      <c r="UIC29" s="566"/>
      <c r="UID29" s="79"/>
      <c r="UIE29" s="79"/>
      <c r="UIF29" s="79"/>
      <c r="UIG29" s="79"/>
      <c r="UIH29" s="79"/>
      <c r="UII29" s="79"/>
      <c r="UIJ29" s="566"/>
      <c r="UIK29" s="79"/>
      <c r="UIL29" s="79"/>
      <c r="UIM29" s="79"/>
      <c r="UIN29" s="79"/>
      <c r="UIO29" s="567"/>
      <c r="UIP29" s="79"/>
      <c r="UIQ29" s="79"/>
      <c r="UIR29" s="566"/>
      <c r="UIS29" s="79"/>
      <c r="UIT29" s="79"/>
      <c r="UIU29" s="79"/>
      <c r="UIV29" s="79"/>
      <c r="UIW29" s="79"/>
      <c r="UIX29" s="79"/>
      <c r="UIY29" s="566"/>
      <c r="UIZ29" s="79"/>
      <c r="UJA29" s="79"/>
      <c r="UJB29" s="79"/>
      <c r="UJC29" s="79"/>
      <c r="UJD29" s="567"/>
      <c r="UJE29" s="79"/>
      <c r="UJF29" s="79"/>
      <c r="UJG29" s="566"/>
      <c r="UJH29" s="79"/>
      <c r="UJI29" s="79"/>
      <c r="UJJ29" s="79"/>
      <c r="UJK29" s="79"/>
      <c r="UJL29" s="79"/>
      <c r="UJM29" s="79"/>
      <c r="UJN29" s="566"/>
      <c r="UJO29" s="79"/>
      <c r="UJP29" s="79"/>
      <c r="UJQ29" s="79"/>
      <c r="UJR29" s="79"/>
      <c r="UJS29" s="567"/>
      <c r="UJT29" s="79"/>
      <c r="UJU29" s="79"/>
      <c r="UJV29" s="566"/>
      <c r="UJW29" s="79"/>
      <c r="UJX29" s="79"/>
      <c r="UJY29" s="79"/>
      <c r="UJZ29" s="79"/>
      <c r="UKA29" s="79"/>
      <c r="UKB29" s="79"/>
      <c r="UKC29" s="566"/>
      <c r="UKD29" s="79"/>
      <c r="UKE29" s="79"/>
      <c r="UKF29" s="79"/>
      <c r="UKG29" s="79"/>
      <c r="UKH29" s="567"/>
      <c r="UKI29" s="79"/>
      <c r="UKJ29" s="79"/>
      <c r="UKK29" s="566"/>
      <c r="UKL29" s="79"/>
      <c r="UKM29" s="79"/>
      <c r="UKN29" s="79"/>
      <c r="UKO29" s="79"/>
      <c r="UKP29" s="79"/>
      <c r="UKQ29" s="79"/>
      <c r="UKR29" s="566"/>
      <c r="UKS29" s="79"/>
      <c r="UKT29" s="79"/>
      <c r="UKU29" s="79"/>
      <c r="UKV29" s="79"/>
      <c r="UKW29" s="567"/>
      <c r="UKX29" s="79"/>
      <c r="UKY29" s="79"/>
      <c r="UKZ29" s="566"/>
      <c r="ULA29" s="79"/>
      <c r="ULB29" s="79"/>
      <c r="ULC29" s="79"/>
      <c r="ULD29" s="79"/>
      <c r="ULE29" s="79"/>
      <c r="ULF29" s="79"/>
      <c r="ULG29" s="566"/>
      <c r="ULH29" s="79"/>
      <c r="ULI29" s="79"/>
      <c r="ULJ29" s="79"/>
      <c r="ULK29" s="79"/>
      <c r="ULL29" s="567"/>
      <c r="ULM29" s="79"/>
      <c r="ULN29" s="79"/>
      <c r="ULO29" s="566"/>
      <c r="ULP29" s="79"/>
      <c r="ULQ29" s="79"/>
      <c r="ULR29" s="79"/>
      <c r="ULS29" s="79"/>
      <c r="ULT29" s="79"/>
      <c r="ULU29" s="79"/>
      <c r="ULV29" s="566"/>
      <c r="ULW29" s="79"/>
      <c r="ULX29" s="79"/>
      <c r="ULY29" s="79"/>
      <c r="ULZ29" s="79"/>
      <c r="UMA29" s="567"/>
      <c r="UMB29" s="79"/>
      <c r="UMC29" s="79"/>
      <c r="UMD29" s="566"/>
      <c r="UME29" s="79"/>
      <c r="UMF29" s="79"/>
      <c r="UMG29" s="79"/>
      <c r="UMH29" s="79"/>
      <c r="UMI29" s="79"/>
      <c r="UMJ29" s="79"/>
      <c r="UMK29" s="566"/>
      <c r="UML29" s="79"/>
      <c r="UMM29" s="79"/>
      <c r="UMN29" s="79"/>
      <c r="UMO29" s="79"/>
      <c r="UMP29" s="567"/>
      <c r="UMQ29" s="79"/>
      <c r="UMR29" s="79"/>
      <c r="UMS29" s="566"/>
      <c r="UMT29" s="79"/>
      <c r="UMU29" s="79"/>
      <c r="UMV29" s="79"/>
      <c r="UMW29" s="79"/>
      <c r="UMX29" s="79"/>
      <c r="UMY29" s="79"/>
      <c r="UMZ29" s="566"/>
      <c r="UNA29" s="79"/>
      <c r="UNB29" s="79"/>
      <c r="UNC29" s="79"/>
      <c r="UND29" s="79"/>
      <c r="UNE29" s="567"/>
      <c r="UNF29" s="79"/>
      <c r="UNG29" s="79"/>
      <c r="UNH29" s="566"/>
      <c r="UNI29" s="79"/>
      <c r="UNJ29" s="79"/>
      <c r="UNK29" s="79"/>
      <c r="UNL29" s="79"/>
      <c r="UNM29" s="79"/>
      <c r="UNN29" s="79"/>
      <c r="UNO29" s="566"/>
      <c r="UNP29" s="79"/>
      <c r="UNQ29" s="79"/>
      <c r="UNR29" s="79"/>
      <c r="UNS29" s="79"/>
      <c r="UNT29" s="567"/>
      <c r="UNU29" s="79"/>
      <c r="UNV29" s="79"/>
      <c r="UNW29" s="566"/>
      <c r="UNX29" s="79"/>
      <c r="UNY29" s="79"/>
      <c r="UNZ29" s="79"/>
      <c r="UOA29" s="79"/>
      <c r="UOB29" s="79"/>
      <c r="UOC29" s="79"/>
      <c r="UOD29" s="566"/>
      <c r="UOE29" s="79"/>
      <c r="UOF29" s="79"/>
      <c r="UOG29" s="79"/>
      <c r="UOH29" s="79"/>
      <c r="UOI29" s="567"/>
      <c r="UOJ29" s="79"/>
      <c r="UOK29" s="79"/>
      <c r="UOL29" s="566"/>
      <c r="UOM29" s="79"/>
      <c r="UON29" s="79"/>
      <c r="UOO29" s="79"/>
      <c r="UOP29" s="79"/>
      <c r="UOQ29" s="79"/>
      <c r="UOR29" s="79"/>
      <c r="UOS29" s="566"/>
      <c r="UOT29" s="79"/>
      <c r="UOU29" s="79"/>
      <c r="UOV29" s="79"/>
      <c r="UOW29" s="79"/>
      <c r="UOX29" s="567"/>
      <c r="UOY29" s="79"/>
      <c r="UOZ29" s="79"/>
      <c r="UPA29" s="566"/>
      <c r="UPB29" s="79"/>
      <c r="UPC29" s="79"/>
      <c r="UPD29" s="79"/>
      <c r="UPE29" s="79"/>
      <c r="UPF29" s="79"/>
      <c r="UPG29" s="79"/>
      <c r="UPH29" s="566"/>
      <c r="UPI29" s="79"/>
      <c r="UPJ29" s="79"/>
      <c r="UPK29" s="79"/>
      <c r="UPL29" s="79"/>
      <c r="UPM29" s="567"/>
      <c r="UPN29" s="79"/>
      <c r="UPO29" s="79"/>
      <c r="UPP29" s="566"/>
      <c r="UPQ29" s="79"/>
      <c r="UPR29" s="79"/>
      <c r="UPS29" s="79"/>
      <c r="UPT29" s="79"/>
      <c r="UPU29" s="79"/>
      <c r="UPV29" s="79"/>
      <c r="UPW29" s="566"/>
      <c r="UPX29" s="79"/>
      <c r="UPY29" s="79"/>
      <c r="UPZ29" s="79"/>
      <c r="UQA29" s="79"/>
      <c r="UQB29" s="567"/>
      <c r="UQC29" s="79"/>
      <c r="UQD29" s="79"/>
      <c r="UQE29" s="566"/>
      <c r="UQF29" s="79"/>
      <c r="UQG29" s="79"/>
      <c r="UQH29" s="79"/>
      <c r="UQI29" s="79"/>
      <c r="UQJ29" s="79"/>
      <c r="UQK29" s="79"/>
      <c r="UQL29" s="566"/>
      <c r="UQM29" s="79"/>
      <c r="UQN29" s="79"/>
      <c r="UQO29" s="79"/>
      <c r="UQP29" s="79"/>
      <c r="UQQ29" s="567"/>
      <c r="UQR29" s="79"/>
      <c r="UQS29" s="79"/>
      <c r="UQT29" s="566"/>
      <c r="UQU29" s="79"/>
      <c r="UQV29" s="79"/>
      <c r="UQW29" s="79"/>
      <c r="UQX29" s="79"/>
      <c r="UQY29" s="79"/>
      <c r="UQZ29" s="79"/>
      <c r="URA29" s="566"/>
      <c r="URB29" s="79"/>
      <c r="URC29" s="79"/>
      <c r="URD29" s="79"/>
      <c r="URE29" s="79"/>
      <c r="URF29" s="567"/>
      <c r="URG29" s="79"/>
      <c r="URH29" s="79"/>
      <c r="URI29" s="566"/>
      <c r="URJ29" s="79"/>
      <c r="URK29" s="79"/>
      <c r="URL29" s="79"/>
      <c r="URM29" s="79"/>
      <c r="URN29" s="79"/>
      <c r="URO29" s="79"/>
      <c r="URP29" s="566"/>
      <c r="URQ29" s="79"/>
      <c r="URR29" s="79"/>
      <c r="URS29" s="79"/>
      <c r="URT29" s="79"/>
      <c r="URU29" s="567"/>
      <c r="URV29" s="79"/>
      <c r="URW29" s="79"/>
      <c r="URX29" s="566"/>
      <c r="URY29" s="79"/>
      <c r="URZ29" s="79"/>
      <c r="USA29" s="79"/>
      <c r="USB29" s="79"/>
      <c r="USC29" s="79"/>
      <c r="USD29" s="79"/>
      <c r="USE29" s="566"/>
      <c r="USF29" s="79"/>
      <c r="USG29" s="79"/>
      <c r="USH29" s="79"/>
      <c r="USI29" s="79"/>
      <c r="USJ29" s="567"/>
      <c r="USK29" s="79"/>
      <c r="USL29" s="79"/>
      <c r="USM29" s="566"/>
      <c r="USN29" s="79"/>
      <c r="USO29" s="79"/>
      <c r="USP29" s="79"/>
      <c r="USQ29" s="79"/>
      <c r="USR29" s="79"/>
      <c r="USS29" s="79"/>
      <c r="UST29" s="566"/>
      <c r="USU29" s="79"/>
      <c r="USV29" s="79"/>
      <c r="USW29" s="79"/>
      <c r="USX29" s="79"/>
      <c r="USY29" s="567"/>
      <c r="USZ29" s="79"/>
      <c r="UTA29" s="79"/>
      <c r="UTB29" s="566"/>
      <c r="UTC29" s="79"/>
      <c r="UTD29" s="79"/>
      <c r="UTE29" s="79"/>
      <c r="UTF29" s="79"/>
      <c r="UTG29" s="79"/>
      <c r="UTH29" s="79"/>
      <c r="UTI29" s="566"/>
      <c r="UTJ29" s="79"/>
      <c r="UTK29" s="79"/>
      <c r="UTL29" s="79"/>
      <c r="UTM29" s="79"/>
      <c r="UTN29" s="567"/>
      <c r="UTO29" s="79"/>
      <c r="UTP29" s="79"/>
      <c r="UTQ29" s="566"/>
      <c r="UTR29" s="79"/>
      <c r="UTS29" s="79"/>
      <c r="UTT29" s="79"/>
      <c r="UTU29" s="79"/>
      <c r="UTV29" s="79"/>
      <c r="UTW29" s="79"/>
      <c r="UTX29" s="566"/>
      <c r="UTY29" s="79"/>
      <c r="UTZ29" s="79"/>
      <c r="UUA29" s="79"/>
      <c r="UUB29" s="79"/>
      <c r="UUC29" s="567"/>
      <c r="UUD29" s="79"/>
      <c r="UUE29" s="79"/>
      <c r="UUF29" s="566"/>
      <c r="UUG29" s="79"/>
      <c r="UUH29" s="79"/>
      <c r="UUI29" s="79"/>
      <c r="UUJ29" s="79"/>
      <c r="UUK29" s="79"/>
      <c r="UUL29" s="79"/>
      <c r="UUM29" s="566"/>
      <c r="UUN29" s="79"/>
      <c r="UUO29" s="79"/>
      <c r="UUP29" s="79"/>
      <c r="UUQ29" s="79"/>
      <c r="UUR29" s="567"/>
      <c r="UUS29" s="79"/>
      <c r="UUT29" s="79"/>
      <c r="UUU29" s="566"/>
      <c r="UUV29" s="79"/>
      <c r="UUW29" s="79"/>
      <c r="UUX29" s="79"/>
      <c r="UUY29" s="79"/>
      <c r="UUZ29" s="79"/>
      <c r="UVA29" s="79"/>
      <c r="UVB29" s="566"/>
      <c r="UVC29" s="79"/>
      <c r="UVD29" s="79"/>
      <c r="UVE29" s="79"/>
      <c r="UVF29" s="79"/>
      <c r="UVG29" s="567"/>
      <c r="UVH29" s="79"/>
      <c r="UVI29" s="79"/>
      <c r="UVJ29" s="566"/>
      <c r="UVK29" s="79"/>
      <c r="UVL29" s="79"/>
      <c r="UVM29" s="79"/>
      <c r="UVN29" s="79"/>
      <c r="UVO29" s="79"/>
      <c r="UVP29" s="79"/>
      <c r="UVQ29" s="566"/>
      <c r="UVR29" s="79"/>
      <c r="UVS29" s="79"/>
      <c r="UVT29" s="79"/>
      <c r="UVU29" s="79"/>
      <c r="UVV29" s="567"/>
      <c r="UVW29" s="79"/>
      <c r="UVX29" s="79"/>
      <c r="UVY29" s="566"/>
      <c r="UVZ29" s="79"/>
      <c r="UWA29" s="79"/>
      <c r="UWB29" s="79"/>
      <c r="UWC29" s="79"/>
      <c r="UWD29" s="79"/>
      <c r="UWE29" s="79"/>
      <c r="UWF29" s="566"/>
      <c r="UWG29" s="79"/>
      <c r="UWH29" s="79"/>
      <c r="UWI29" s="79"/>
      <c r="UWJ29" s="79"/>
      <c r="UWK29" s="567"/>
      <c r="UWL29" s="79"/>
      <c r="UWM29" s="79"/>
      <c r="UWN29" s="566"/>
      <c r="UWO29" s="79"/>
      <c r="UWP29" s="79"/>
      <c r="UWQ29" s="79"/>
      <c r="UWR29" s="79"/>
      <c r="UWS29" s="79"/>
      <c r="UWT29" s="79"/>
      <c r="UWU29" s="566"/>
      <c r="UWV29" s="79"/>
      <c r="UWW29" s="79"/>
      <c r="UWX29" s="79"/>
      <c r="UWY29" s="79"/>
      <c r="UWZ29" s="567"/>
      <c r="UXA29" s="79"/>
      <c r="UXB29" s="79"/>
      <c r="UXC29" s="566"/>
      <c r="UXD29" s="79"/>
      <c r="UXE29" s="79"/>
      <c r="UXF29" s="79"/>
      <c r="UXG29" s="79"/>
      <c r="UXH29" s="79"/>
      <c r="UXI29" s="79"/>
      <c r="UXJ29" s="566"/>
      <c r="UXK29" s="79"/>
      <c r="UXL29" s="79"/>
      <c r="UXM29" s="79"/>
      <c r="UXN29" s="79"/>
      <c r="UXO29" s="567"/>
      <c r="UXP29" s="79"/>
      <c r="UXQ29" s="79"/>
      <c r="UXR29" s="566"/>
      <c r="UXS29" s="79"/>
      <c r="UXT29" s="79"/>
      <c r="UXU29" s="79"/>
      <c r="UXV29" s="79"/>
      <c r="UXW29" s="79"/>
      <c r="UXX29" s="79"/>
      <c r="UXY29" s="566"/>
      <c r="UXZ29" s="79"/>
      <c r="UYA29" s="79"/>
      <c r="UYB29" s="79"/>
      <c r="UYC29" s="79"/>
      <c r="UYD29" s="567"/>
      <c r="UYE29" s="79"/>
      <c r="UYF29" s="79"/>
      <c r="UYG29" s="566"/>
      <c r="UYH29" s="79"/>
      <c r="UYI29" s="79"/>
      <c r="UYJ29" s="79"/>
      <c r="UYK29" s="79"/>
      <c r="UYL29" s="79"/>
      <c r="UYM29" s="79"/>
      <c r="UYN29" s="566"/>
      <c r="UYO29" s="79"/>
      <c r="UYP29" s="79"/>
      <c r="UYQ29" s="79"/>
      <c r="UYR29" s="79"/>
      <c r="UYS29" s="567"/>
      <c r="UYT29" s="79"/>
      <c r="UYU29" s="79"/>
      <c r="UYV29" s="566"/>
      <c r="UYW29" s="79"/>
      <c r="UYX29" s="79"/>
      <c r="UYY29" s="79"/>
      <c r="UYZ29" s="79"/>
      <c r="UZA29" s="79"/>
      <c r="UZB29" s="79"/>
      <c r="UZC29" s="566"/>
      <c r="UZD29" s="79"/>
      <c r="UZE29" s="79"/>
      <c r="UZF29" s="79"/>
      <c r="UZG29" s="79"/>
      <c r="UZH29" s="567"/>
      <c r="UZI29" s="79"/>
      <c r="UZJ29" s="79"/>
      <c r="UZK29" s="566"/>
      <c r="UZL29" s="79"/>
      <c r="UZM29" s="79"/>
      <c r="UZN29" s="79"/>
      <c r="UZO29" s="79"/>
      <c r="UZP29" s="79"/>
      <c r="UZQ29" s="79"/>
      <c r="UZR29" s="566"/>
      <c r="UZS29" s="79"/>
      <c r="UZT29" s="79"/>
      <c r="UZU29" s="79"/>
      <c r="UZV29" s="79"/>
      <c r="UZW29" s="567"/>
      <c r="UZX29" s="79"/>
      <c r="UZY29" s="79"/>
      <c r="UZZ29" s="566"/>
      <c r="VAA29" s="79"/>
      <c r="VAB29" s="79"/>
      <c r="VAC29" s="79"/>
      <c r="VAD29" s="79"/>
      <c r="VAE29" s="79"/>
      <c r="VAF29" s="79"/>
      <c r="VAG29" s="566"/>
      <c r="VAH29" s="79"/>
      <c r="VAI29" s="79"/>
      <c r="VAJ29" s="79"/>
      <c r="VAK29" s="79"/>
      <c r="VAL29" s="567"/>
      <c r="VAM29" s="79"/>
      <c r="VAN29" s="79"/>
      <c r="VAO29" s="566"/>
      <c r="VAP29" s="79"/>
      <c r="VAQ29" s="79"/>
      <c r="VAR29" s="79"/>
      <c r="VAS29" s="79"/>
      <c r="VAT29" s="79"/>
      <c r="VAU29" s="79"/>
      <c r="VAV29" s="566"/>
      <c r="VAW29" s="79"/>
      <c r="VAX29" s="79"/>
      <c r="VAY29" s="79"/>
      <c r="VAZ29" s="79"/>
      <c r="VBA29" s="567"/>
      <c r="VBB29" s="79"/>
      <c r="VBC29" s="79"/>
      <c r="VBD29" s="566"/>
      <c r="VBE29" s="79"/>
      <c r="VBF29" s="79"/>
      <c r="VBG29" s="79"/>
      <c r="VBH29" s="79"/>
      <c r="VBI29" s="79"/>
      <c r="VBJ29" s="79"/>
      <c r="VBK29" s="566"/>
      <c r="VBL29" s="79"/>
      <c r="VBM29" s="79"/>
      <c r="VBN29" s="79"/>
      <c r="VBO29" s="79"/>
      <c r="VBP29" s="567"/>
      <c r="VBQ29" s="79"/>
      <c r="VBR29" s="79"/>
      <c r="VBS29" s="566"/>
      <c r="VBT29" s="79"/>
      <c r="VBU29" s="79"/>
      <c r="VBV29" s="79"/>
      <c r="VBW29" s="79"/>
      <c r="VBX29" s="79"/>
      <c r="VBY29" s="79"/>
      <c r="VBZ29" s="566"/>
      <c r="VCA29" s="79"/>
      <c r="VCB29" s="79"/>
      <c r="VCC29" s="79"/>
      <c r="VCD29" s="79"/>
      <c r="VCE29" s="567"/>
      <c r="VCF29" s="79"/>
      <c r="VCG29" s="79"/>
      <c r="VCH29" s="566"/>
      <c r="VCI29" s="79"/>
      <c r="VCJ29" s="79"/>
      <c r="VCK29" s="79"/>
      <c r="VCL29" s="79"/>
      <c r="VCM29" s="79"/>
      <c r="VCN29" s="79"/>
      <c r="VCO29" s="566"/>
      <c r="VCP29" s="79"/>
      <c r="VCQ29" s="79"/>
      <c r="VCR29" s="79"/>
      <c r="VCS29" s="79"/>
      <c r="VCT29" s="567"/>
      <c r="VCU29" s="79"/>
      <c r="VCV29" s="79"/>
      <c r="VCW29" s="566"/>
      <c r="VCX29" s="79"/>
      <c r="VCY29" s="79"/>
      <c r="VCZ29" s="79"/>
      <c r="VDA29" s="79"/>
      <c r="VDB29" s="79"/>
      <c r="VDC29" s="79"/>
      <c r="VDD29" s="566"/>
      <c r="VDE29" s="79"/>
      <c r="VDF29" s="79"/>
      <c r="VDG29" s="79"/>
      <c r="VDH29" s="79"/>
      <c r="VDI29" s="567"/>
      <c r="VDJ29" s="79"/>
      <c r="VDK29" s="79"/>
      <c r="VDL29" s="566"/>
      <c r="VDM29" s="79"/>
      <c r="VDN29" s="79"/>
      <c r="VDO29" s="79"/>
      <c r="VDP29" s="79"/>
      <c r="VDQ29" s="79"/>
      <c r="VDR29" s="79"/>
      <c r="VDS29" s="566"/>
      <c r="VDT29" s="79"/>
      <c r="VDU29" s="79"/>
      <c r="VDV29" s="79"/>
      <c r="VDW29" s="79"/>
      <c r="VDX29" s="567"/>
      <c r="VDY29" s="79"/>
      <c r="VDZ29" s="79"/>
      <c r="VEA29" s="566"/>
      <c r="VEB29" s="79"/>
      <c r="VEC29" s="79"/>
      <c r="VED29" s="79"/>
      <c r="VEE29" s="79"/>
      <c r="VEF29" s="79"/>
      <c r="VEG29" s="79"/>
      <c r="VEH29" s="566"/>
      <c r="VEI29" s="79"/>
      <c r="VEJ29" s="79"/>
      <c r="VEK29" s="79"/>
      <c r="VEL29" s="79"/>
      <c r="VEM29" s="567"/>
      <c r="VEN29" s="79"/>
      <c r="VEO29" s="79"/>
      <c r="VEP29" s="566"/>
      <c r="VEQ29" s="79"/>
      <c r="VER29" s="79"/>
      <c r="VES29" s="79"/>
      <c r="VET29" s="79"/>
      <c r="VEU29" s="79"/>
      <c r="VEV29" s="79"/>
      <c r="VEW29" s="566"/>
      <c r="VEX29" s="79"/>
      <c r="VEY29" s="79"/>
      <c r="VEZ29" s="79"/>
      <c r="VFA29" s="79"/>
      <c r="VFB29" s="567"/>
      <c r="VFC29" s="79"/>
      <c r="VFD29" s="79"/>
      <c r="VFE29" s="566"/>
      <c r="VFF29" s="79"/>
      <c r="VFG29" s="79"/>
      <c r="VFH29" s="79"/>
      <c r="VFI29" s="79"/>
      <c r="VFJ29" s="79"/>
      <c r="VFK29" s="79"/>
      <c r="VFL29" s="566"/>
      <c r="VFM29" s="79"/>
      <c r="VFN29" s="79"/>
      <c r="VFO29" s="79"/>
      <c r="VFP29" s="79"/>
      <c r="VFQ29" s="567"/>
      <c r="VFR29" s="79"/>
      <c r="VFS29" s="79"/>
      <c r="VFT29" s="566"/>
      <c r="VFU29" s="79"/>
      <c r="VFV29" s="79"/>
      <c r="VFW29" s="79"/>
      <c r="VFX29" s="79"/>
      <c r="VFY29" s="79"/>
      <c r="VFZ29" s="79"/>
      <c r="VGA29" s="566"/>
      <c r="VGB29" s="79"/>
      <c r="VGC29" s="79"/>
      <c r="VGD29" s="79"/>
      <c r="VGE29" s="79"/>
      <c r="VGF29" s="567"/>
      <c r="VGG29" s="79"/>
      <c r="VGH29" s="79"/>
      <c r="VGI29" s="566"/>
      <c r="VGJ29" s="79"/>
      <c r="VGK29" s="79"/>
      <c r="VGL29" s="79"/>
      <c r="VGM29" s="79"/>
      <c r="VGN29" s="79"/>
      <c r="VGO29" s="79"/>
      <c r="VGP29" s="566"/>
      <c r="VGQ29" s="79"/>
      <c r="VGR29" s="79"/>
      <c r="VGS29" s="79"/>
      <c r="VGT29" s="79"/>
      <c r="VGU29" s="567"/>
      <c r="VGV29" s="79"/>
      <c r="VGW29" s="79"/>
      <c r="VGX29" s="566"/>
      <c r="VGY29" s="79"/>
      <c r="VGZ29" s="79"/>
      <c r="VHA29" s="79"/>
      <c r="VHB29" s="79"/>
      <c r="VHC29" s="79"/>
      <c r="VHD29" s="79"/>
      <c r="VHE29" s="566"/>
      <c r="VHF29" s="79"/>
      <c r="VHG29" s="79"/>
      <c r="VHH29" s="79"/>
      <c r="VHI29" s="79"/>
      <c r="VHJ29" s="567"/>
      <c r="VHK29" s="79"/>
      <c r="VHL29" s="79"/>
      <c r="VHM29" s="566"/>
      <c r="VHN29" s="79"/>
      <c r="VHO29" s="79"/>
      <c r="VHP29" s="79"/>
      <c r="VHQ29" s="79"/>
      <c r="VHR29" s="79"/>
      <c r="VHS29" s="79"/>
      <c r="VHT29" s="566"/>
      <c r="VHU29" s="79"/>
      <c r="VHV29" s="79"/>
      <c r="VHW29" s="79"/>
      <c r="VHX29" s="79"/>
      <c r="VHY29" s="567"/>
      <c r="VHZ29" s="79"/>
      <c r="VIA29" s="79"/>
      <c r="VIB29" s="566"/>
      <c r="VIC29" s="79"/>
      <c r="VID29" s="79"/>
      <c r="VIE29" s="79"/>
      <c r="VIF29" s="79"/>
      <c r="VIG29" s="79"/>
      <c r="VIH29" s="79"/>
      <c r="VII29" s="566"/>
      <c r="VIJ29" s="79"/>
      <c r="VIK29" s="79"/>
      <c r="VIL29" s="79"/>
      <c r="VIM29" s="79"/>
      <c r="VIN29" s="567"/>
      <c r="VIO29" s="79"/>
      <c r="VIP29" s="79"/>
      <c r="VIQ29" s="566"/>
      <c r="VIR29" s="79"/>
      <c r="VIS29" s="79"/>
      <c r="VIT29" s="79"/>
      <c r="VIU29" s="79"/>
      <c r="VIV29" s="79"/>
      <c r="VIW29" s="79"/>
      <c r="VIX29" s="566"/>
      <c r="VIY29" s="79"/>
      <c r="VIZ29" s="79"/>
      <c r="VJA29" s="79"/>
      <c r="VJB29" s="79"/>
      <c r="VJC29" s="567"/>
      <c r="VJD29" s="79"/>
      <c r="VJE29" s="79"/>
      <c r="VJF29" s="566"/>
      <c r="VJG29" s="79"/>
      <c r="VJH29" s="79"/>
      <c r="VJI29" s="79"/>
      <c r="VJJ29" s="79"/>
      <c r="VJK29" s="79"/>
      <c r="VJL29" s="79"/>
      <c r="VJM29" s="566"/>
      <c r="VJN29" s="79"/>
      <c r="VJO29" s="79"/>
      <c r="VJP29" s="79"/>
      <c r="VJQ29" s="79"/>
      <c r="VJR29" s="567"/>
      <c r="VJS29" s="79"/>
      <c r="VJT29" s="79"/>
      <c r="VJU29" s="566"/>
      <c r="VJV29" s="79"/>
      <c r="VJW29" s="79"/>
      <c r="VJX29" s="79"/>
      <c r="VJY29" s="79"/>
      <c r="VJZ29" s="79"/>
      <c r="VKA29" s="79"/>
      <c r="VKB29" s="566"/>
      <c r="VKC29" s="79"/>
      <c r="VKD29" s="79"/>
      <c r="VKE29" s="79"/>
      <c r="VKF29" s="79"/>
      <c r="VKG29" s="567"/>
      <c r="VKH29" s="79"/>
      <c r="VKI29" s="79"/>
      <c r="VKJ29" s="566"/>
      <c r="VKK29" s="79"/>
      <c r="VKL29" s="79"/>
      <c r="VKM29" s="79"/>
      <c r="VKN29" s="79"/>
      <c r="VKO29" s="79"/>
      <c r="VKP29" s="79"/>
      <c r="VKQ29" s="566"/>
      <c r="VKR29" s="79"/>
      <c r="VKS29" s="79"/>
      <c r="VKT29" s="79"/>
      <c r="VKU29" s="79"/>
      <c r="VKV29" s="567"/>
      <c r="VKW29" s="79"/>
      <c r="VKX29" s="79"/>
      <c r="VKY29" s="566"/>
      <c r="VKZ29" s="79"/>
      <c r="VLA29" s="79"/>
      <c r="VLB29" s="79"/>
      <c r="VLC29" s="79"/>
      <c r="VLD29" s="79"/>
      <c r="VLE29" s="79"/>
      <c r="VLF29" s="566"/>
      <c r="VLG29" s="79"/>
      <c r="VLH29" s="79"/>
      <c r="VLI29" s="79"/>
      <c r="VLJ29" s="79"/>
      <c r="VLK29" s="567"/>
      <c r="VLL29" s="79"/>
      <c r="VLM29" s="79"/>
      <c r="VLN29" s="566"/>
      <c r="VLO29" s="79"/>
      <c r="VLP29" s="79"/>
      <c r="VLQ29" s="79"/>
      <c r="VLR29" s="79"/>
      <c r="VLS29" s="79"/>
      <c r="VLT29" s="79"/>
      <c r="VLU29" s="566"/>
      <c r="VLV29" s="79"/>
      <c r="VLW29" s="79"/>
      <c r="VLX29" s="79"/>
      <c r="VLY29" s="79"/>
      <c r="VLZ29" s="567"/>
      <c r="VMA29" s="79"/>
      <c r="VMB29" s="79"/>
      <c r="VMC29" s="566"/>
      <c r="VMD29" s="79"/>
      <c r="VME29" s="79"/>
      <c r="VMF29" s="79"/>
      <c r="VMG29" s="79"/>
      <c r="VMH29" s="79"/>
      <c r="VMI29" s="79"/>
      <c r="VMJ29" s="566"/>
      <c r="VMK29" s="79"/>
      <c r="VML29" s="79"/>
      <c r="VMM29" s="79"/>
      <c r="VMN29" s="79"/>
      <c r="VMO29" s="567"/>
      <c r="VMP29" s="79"/>
      <c r="VMQ29" s="79"/>
      <c r="VMR29" s="566"/>
      <c r="VMS29" s="79"/>
      <c r="VMT29" s="79"/>
      <c r="VMU29" s="79"/>
      <c r="VMV29" s="79"/>
      <c r="VMW29" s="79"/>
      <c r="VMX29" s="79"/>
      <c r="VMY29" s="566"/>
      <c r="VMZ29" s="79"/>
      <c r="VNA29" s="79"/>
      <c r="VNB29" s="79"/>
      <c r="VNC29" s="79"/>
      <c r="VND29" s="567"/>
      <c r="VNE29" s="79"/>
      <c r="VNF29" s="79"/>
      <c r="VNG29" s="566"/>
      <c r="VNH29" s="79"/>
      <c r="VNI29" s="79"/>
      <c r="VNJ29" s="79"/>
      <c r="VNK29" s="79"/>
      <c r="VNL29" s="79"/>
      <c r="VNM29" s="79"/>
      <c r="VNN29" s="566"/>
      <c r="VNO29" s="79"/>
      <c r="VNP29" s="79"/>
      <c r="VNQ29" s="79"/>
      <c r="VNR29" s="79"/>
      <c r="VNS29" s="567"/>
      <c r="VNT29" s="79"/>
      <c r="VNU29" s="79"/>
      <c r="VNV29" s="566"/>
      <c r="VNW29" s="79"/>
      <c r="VNX29" s="79"/>
      <c r="VNY29" s="79"/>
      <c r="VNZ29" s="79"/>
      <c r="VOA29" s="79"/>
      <c r="VOB29" s="79"/>
      <c r="VOC29" s="566"/>
      <c r="VOD29" s="79"/>
      <c r="VOE29" s="79"/>
      <c r="VOF29" s="79"/>
      <c r="VOG29" s="79"/>
      <c r="VOH29" s="567"/>
      <c r="VOI29" s="79"/>
      <c r="VOJ29" s="79"/>
      <c r="VOK29" s="566"/>
      <c r="VOL29" s="79"/>
      <c r="VOM29" s="79"/>
      <c r="VON29" s="79"/>
      <c r="VOO29" s="79"/>
      <c r="VOP29" s="79"/>
      <c r="VOQ29" s="79"/>
      <c r="VOR29" s="566"/>
      <c r="VOS29" s="79"/>
      <c r="VOT29" s="79"/>
      <c r="VOU29" s="79"/>
      <c r="VOV29" s="79"/>
      <c r="VOW29" s="567"/>
      <c r="VOX29" s="79"/>
      <c r="VOY29" s="79"/>
      <c r="VOZ29" s="566"/>
      <c r="VPA29" s="79"/>
      <c r="VPB29" s="79"/>
      <c r="VPC29" s="79"/>
      <c r="VPD29" s="79"/>
      <c r="VPE29" s="79"/>
      <c r="VPF29" s="79"/>
      <c r="VPG29" s="566"/>
      <c r="VPH29" s="79"/>
      <c r="VPI29" s="79"/>
      <c r="VPJ29" s="79"/>
      <c r="VPK29" s="79"/>
      <c r="VPL29" s="567"/>
      <c r="VPM29" s="79"/>
      <c r="VPN29" s="79"/>
      <c r="VPO29" s="566"/>
      <c r="VPP29" s="79"/>
      <c r="VPQ29" s="79"/>
      <c r="VPR29" s="79"/>
      <c r="VPS29" s="79"/>
      <c r="VPT29" s="79"/>
      <c r="VPU29" s="79"/>
      <c r="VPV29" s="566"/>
      <c r="VPW29" s="79"/>
      <c r="VPX29" s="79"/>
      <c r="VPY29" s="79"/>
      <c r="VPZ29" s="79"/>
      <c r="VQA29" s="567"/>
      <c r="VQB29" s="79"/>
      <c r="VQC29" s="79"/>
      <c r="VQD29" s="566"/>
      <c r="VQE29" s="79"/>
      <c r="VQF29" s="79"/>
      <c r="VQG29" s="79"/>
      <c r="VQH29" s="79"/>
      <c r="VQI29" s="79"/>
      <c r="VQJ29" s="79"/>
      <c r="VQK29" s="566"/>
      <c r="VQL29" s="79"/>
      <c r="VQM29" s="79"/>
      <c r="VQN29" s="79"/>
      <c r="VQO29" s="79"/>
      <c r="VQP29" s="567"/>
      <c r="VQQ29" s="79"/>
      <c r="VQR29" s="79"/>
      <c r="VQS29" s="566"/>
      <c r="VQT29" s="79"/>
      <c r="VQU29" s="79"/>
      <c r="VQV29" s="79"/>
      <c r="VQW29" s="79"/>
      <c r="VQX29" s="79"/>
      <c r="VQY29" s="79"/>
      <c r="VQZ29" s="566"/>
      <c r="VRA29" s="79"/>
      <c r="VRB29" s="79"/>
      <c r="VRC29" s="79"/>
      <c r="VRD29" s="79"/>
      <c r="VRE29" s="567"/>
      <c r="VRF29" s="79"/>
      <c r="VRG29" s="79"/>
      <c r="VRH29" s="566"/>
      <c r="VRI29" s="79"/>
      <c r="VRJ29" s="79"/>
      <c r="VRK29" s="79"/>
      <c r="VRL29" s="79"/>
      <c r="VRM29" s="79"/>
      <c r="VRN29" s="79"/>
      <c r="VRO29" s="566"/>
      <c r="VRP29" s="79"/>
      <c r="VRQ29" s="79"/>
      <c r="VRR29" s="79"/>
      <c r="VRS29" s="79"/>
      <c r="VRT29" s="567"/>
      <c r="VRU29" s="79"/>
      <c r="VRV29" s="79"/>
      <c r="VRW29" s="566"/>
      <c r="VRX29" s="79"/>
      <c r="VRY29" s="79"/>
      <c r="VRZ29" s="79"/>
      <c r="VSA29" s="79"/>
      <c r="VSB29" s="79"/>
      <c r="VSC29" s="79"/>
      <c r="VSD29" s="566"/>
      <c r="VSE29" s="79"/>
      <c r="VSF29" s="79"/>
      <c r="VSG29" s="79"/>
      <c r="VSH29" s="79"/>
      <c r="VSI29" s="567"/>
      <c r="VSJ29" s="79"/>
      <c r="VSK29" s="79"/>
      <c r="VSL29" s="566"/>
      <c r="VSM29" s="79"/>
      <c r="VSN29" s="79"/>
      <c r="VSO29" s="79"/>
      <c r="VSP29" s="79"/>
      <c r="VSQ29" s="79"/>
      <c r="VSR29" s="79"/>
      <c r="VSS29" s="566"/>
      <c r="VST29" s="79"/>
      <c r="VSU29" s="79"/>
      <c r="VSV29" s="79"/>
      <c r="VSW29" s="79"/>
      <c r="VSX29" s="567"/>
      <c r="VSY29" s="79"/>
      <c r="VSZ29" s="79"/>
      <c r="VTA29" s="566"/>
      <c r="VTB29" s="79"/>
      <c r="VTC29" s="79"/>
      <c r="VTD29" s="79"/>
      <c r="VTE29" s="79"/>
      <c r="VTF29" s="79"/>
      <c r="VTG29" s="79"/>
      <c r="VTH29" s="566"/>
      <c r="VTI29" s="79"/>
      <c r="VTJ29" s="79"/>
      <c r="VTK29" s="79"/>
      <c r="VTL29" s="79"/>
      <c r="VTM29" s="567"/>
      <c r="VTN29" s="79"/>
      <c r="VTO29" s="79"/>
      <c r="VTP29" s="566"/>
      <c r="VTQ29" s="79"/>
      <c r="VTR29" s="79"/>
      <c r="VTS29" s="79"/>
      <c r="VTT29" s="79"/>
      <c r="VTU29" s="79"/>
      <c r="VTV29" s="79"/>
      <c r="VTW29" s="566"/>
      <c r="VTX29" s="79"/>
      <c r="VTY29" s="79"/>
      <c r="VTZ29" s="79"/>
      <c r="VUA29" s="79"/>
      <c r="VUB29" s="567"/>
      <c r="VUC29" s="79"/>
      <c r="VUD29" s="79"/>
      <c r="VUE29" s="566"/>
      <c r="VUF29" s="79"/>
      <c r="VUG29" s="79"/>
      <c r="VUH29" s="79"/>
      <c r="VUI29" s="79"/>
      <c r="VUJ29" s="79"/>
      <c r="VUK29" s="79"/>
      <c r="VUL29" s="566"/>
      <c r="VUM29" s="79"/>
      <c r="VUN29" s="79"/>
      <c r="VUO29" s="79"/>
      <c r="VUP29" s="79"/>
      <c r="VUQ29" s="567"/>
      <c r="VUR29" s="79"/>
      <c r="VUS29" s="79"/>
      <c r="VUT29" s="566"/>
      <c r="VUU29" s="79"/>
      <c r="VUV29" s="79"/>
      <c r="VUW29" s="79"/>
      <c r="VUX29" s="79"/>
      <c r="VUY29" s="79"/>
      <c r="VUZ29" s="79"/>
      <c r="VVA29" s="566"/>
      <c r="VVB29" s="79"/>
      <c r="VVC29" s="79"/>
      <c r="VVD29" s="79"/>
      <c r="VVE29" s="79"/>
      <c r="VVF29" s="567"/>
      <c r="VVG29" s="79"/>
      <c r="VVH29" s="79"/>
      <c r="VVI29" s="566"/>
      <c r="VVJ29" s="79"/>
      <c r="VVK29" s="79"/>
      <c r="VVL29" s="79"/>
      <c r="VVM29" s="79"/>
      <c r="VVN29" s="79"/>
      <c r="VVO29" s="79"/>
      <c r="VVP29" s="566"/>
      <c r="VVQ29" s="79"/>
      <c r="VVR29" s="79"/>
      <c r="VVS29" s="79"/>
      <c r="VVT29" s="79"/>
      <c r="VVU29" s="567"/>
      <c r="VVV29" s="79"/>
      <c r="VVW29" s="79"/>
      <c r="VVX29" s="566"/>
      <c r="VVY29" s="79"/>
      <c r="VVZ29" s="79"/>
      <c r="VWA29" s="79"/>
      <c r="VWB29" s="79"/>
      <c r="VWC29" s="79"/>
      <c r="VWD29" s="79"/>
      <c r="VWE29" s="566"/>
      <c r="VWF29" s="79"/>
      <c r="VWG29" s="79"/>
      <c r="VWH29" s="79"/>
      <c r="VWI29" s="79"/>
      <c r="VWJ29" s="567"/>
      <c r="VWK29" s="79"/>
      <c r="VWL29" s="79"/>
      <c r="VWM29" s="566"/>
      <c r="VWN29" s="79"/>
      <c r="VWO29" s="79"/>
      <c r="VWP29" s="79"/>
      <c r="VWQ29" s="79"/>
      <c r="VWR29" s="79"/>
      <c r="VWS29" s="79"/>
      <c r="VWT29" s="566"/>
      <c r="VWU29" s="79"/>
      <c r="VWV29" s="79"/>
      <c r="VWW29" s="79"/>
      <c r="VWX29" s="79"/>
      <c r="VWY29" s="567"/>
      <c r="VWZ29" s="79"/>
      <c r="VXA29" s="79"/>
      <c r="VXB29" s="566"/>
      <c r="VXC29" s="79"/>
      <c r="VXD29" s="79"/>
      <c r="VXE29" s="79"/>
      <c r="VXF29" s="79"/>
      <c r="VXG29" s="79"/>
      <c r="VXH29" s="79"/>
      <c r="VXI29" s="566"/>
      <c r="VXJ29" s="79"/>
      <c r="VXK29" s="79"/>
      <c r="VXL29" s="79"/>
      <c r="VXM29" s="79"/>
      <c r="VXN29" s="567"/>
      <c r="VXO29" s="79"/>
      <c r="VXP29" s="79"/>
      <c r="VXQ29" s="566"/>
      <c r="VXR29" s="79"/>
      <c r="VXS29" s="79"/>
      <c r="VXT29" s="79"/>
      <c r="VXU29" s="79"/>
      <c r="VXV29" s="79"/>
      <c r="VXW29" s="79"/>
      <c r="VXX29" s="566"/>
      <c r="VXY29" s="79"/>
      <c r="VXZ29" s="79"/>
      <c r="VYA29" s="79"/>
      <c r="VYB29" s="79"/>
      <c r="VYC29" s="567"/>
      <c r="VYD29" s="79"/>
      <c r="VYE29" s="79"/>
      <c r="VYF29" s="566"/>
      <c r="VYG29" s="79"/>
      <c r="VYH29" s="79"/>
      <c r="VYI29" s="79"/>
      <c r="VYJ29" s="79"/>
      <c r="VYK29" s="79"/>
      <c r="VYL29" s="79"/>
      <c r="VYM29" s="566"/>
      <c r="VYN29" s="79"/>
      <c r="VYO29" s="79"/>
      <c r="VYP29" s="79"/>
      <c r="VYQ29" s="79"/>
      <c r="VYR29" s="567"/>
      <c r="VYS29" s="79"/>
      <c r="VYT29" s="79"/>
      <c r="VYU29" s="566"/>
      <c r="VYV29" s="79"/>
      <c r="VYW29" s="79"/>
      <c r="VYX29" s="79"/>
      <c r="VYY29" s="79"/>
      <c r="VYZ29" s="79"/>
      <c r="VZA29" s="79"/>
      <c r="VZB29" s="566"/>
      <c r="VZC29" s="79"/>
      <c r="VZD29" s="79"/>
      <c r="VZE29" s="79"/>
      <c r="VZF29" s="79"/>
      <c r="VZG29" s="567"/>
      <c r="VZH29" s="79"/>
      <c r="VZI29" s="79"/>
      <c r="VZJ29" s="566"/>
      <c r="VZK29" s="79"/>
      <c r="VZL29" s="79"/>
      <c r="VZM29" s="79"/>
      <c r="VZN29" s="79"/>
      <c r="VZO29" s="79"/>
      <c r="VZP29" s="79"/>
      <c r="VZQ29" s="566"/>
      <c r="VZR29" s="79"/>
      <c r="VZS29" s="79"/>
      <c r="VZT29" s="79"/>
      <c r="VZU29" s="79"/>
      <c r="VZV29" s="567"/>
      <c r="VZW29" s="79"/>
      <c r="VZX29" s="79"/>
      <c r="VZY29" s="566"/>
      <c r="VZZ29" s="79"/>
      <c r="WAA29" s="79"/>
      <c r="WAB29" s="79"/>
      <c r="WAC29" s="79"/>
      <c r="WAD29" s="79"/>
      <c r="WAE29" s="79"/>
      <c r="WAF29" s="566"/>
      <c r="WAG29" s="79"/>
      <c r="WAH29" s="79"/>
      <c r="WAI29" s="79"/>
      <c r="WAJ29" s="79"/>
      <c r="WAK29" s="567"/>
      <c r="WAL29" s="79"/>
      <c r="WAM29" s="79"/>
      <c r="WAN29" s="566"/>
      <c r="WAO29" s="79"/>
      <c r="WAP29" s="79"/>
      <c r="WAQ29" s="79"/>
      <c r="WAR29" s="79"/>
      <c r="WAS29" s="79"/>
      <c r="WAT29" s="79"/>
      <c r="WAU29" s="566"/>
      <c r="WAV29" s="79"/>
      <c r="WAW29" s="79"/>
      <c r="WAX29" s="79"/>
      <c r="WAY29" s="79"/>
      <c r="WAZ29" s="567"/>
      <c r="WBA29" s="79"/>
      <c r="WBB29" s="79"/>
      <c r="WBC29" s="566"/>
      <c r="WBD29" s="79"/>
      <c r="WBE29" s="79"/>
      <c r="WBF29" s="79"/>
      <c r="WBG29" s="79"/>
      <c r="WBH29" s="79"/>
      <c r="WBI29" s="79"/>
      <c r="WBJ29" s="566"/>
      <c r="WBK29" s="79"/>
      <c r="WBL29" s="79"/>
      <c r="WBM29" s="79"/>
      <c r="WBN29" s="79"/>
      <c r="WBO29" s="567"/>
      <c r="WBP29" s="79"/>
      <c r="WBQ29" s="79"/>
      <c r="WBR29" s="566"/>
      <c r="WBS29" s="79"/>
      <c r="WBT29" s="79"/>
      <c r="WBU29" s="79"/>
      <c r="WBV29" s="79"/>
      <c r="WBW29" s="79"/>
      <c r="WBX29" s="79"/>
      <c r="WBY29" s="566"/>
      <c r="WBZ29" s="79"/>
      <c r="WCA29" s="79"/>
      <c r="WCB29" s="79"/>
      <c r="WCC29" s="79"/>
      <c r="WCD29" s="567"/>
      <c r="WCE29" s="79"/>
      <c r="WCF29" s="79"/>
      <c r="WCG29" s="566"/>
      <c r="WCH29" s="79"/>
      <c r="WCI29" s="79"/>
      <c r="WCJ29" s="79"/>
      <c r="WCK29" s="79"/>
      <c r="WCL29" s="79"/>
      <c r="WCM29" s="79"/>
      <c r="WCN29" s="566"/>
      <c r="WCO29" s="79"/>
      <c r="WCP29" s="79"/>
      <c r="WCQ29" s="79"/>
      <c r="WCR29" s="79"/>
      <c r="WCS29" s="567"/>
      <c r="WCT29" s="79"/>
      <c r="WCU29" s="79"/>
      <c r="WCV29" s="566"/>
      <c r="WCW29" s="79"/>
      <c r="WCX29" s="79"/>
      <c r="WCY29" s="79"/>
      <c r="WCZ29" s="79"/>
      <c r="WDA29" s="79"/>
      <c r="WDB29" s="79"/>
      <c r="WDC29" s="566"/>
      <c r="WDD29" s="79"/>
      <c r="WDE29" s="79"/>
      <c r="WDF29" s="79"/>
      <c r="WDG29" s="79"/>
      <c r="WDH29" s="567"/>
      <c r="WDI29" s="79"/>
      <c r="WDJ29" s="79"/>
      <c r="WDK29" s="566"/>
      <c r="WDL29" s="79"/>
      <c r="WDM29" s="79"/>
      <c r="WDN29" s="79"/>
      <c r="WDO29" s="79"/>
      <c r="WDP29" s="79"/>
      <c r="WDQ29" s="79"/>
      <c r="WDR29" s="566"/>
      <c r="WDS29" s="79"/>
      <c r="WDT29" s="79"/>
      <c r="WDU29" s="79"/>
      <c r="WDV29" s="79"/>
      <c r="WDW29" s="567"/>
      <c r="WDX29" s="79"/>
      <c r="WDY29" s="79"/>
      <c r="WDZ29" s="566"/>
      <c r="WEA29" s="79"/>
      <c r="WEB29" s="79"/>
      <c r="WEC29" s="79"/>
      <c r="WED29" s="79"/>
      <c r="WEE29" s="79"/>
      <c r="WEF29" s="79"/>
      <c r="WEG29" s="566"/>
      <c r="WEH29" s="79"/>
      <c r="WEI29" s="79"/>
      <c r="WEJ29" s="79"/>
      <c r="WEK29" s="79"/>
      <c r="WEL29" s="567"/>
      <c r="WEM29" s="79"/>
      <c r="WEN29" s="79"/>
      <c r="WEO29" s="566"/>
      <c r="WEP29" s="79"/>
      <c r="WEQ29" s="79"/>
      <c r="WER29" s="79"/>
      <c r="WES29" s="79"/>
      <c r="WET29" s="79"/>
      <c r="WEU29" s="79"/>
      <c r="WEV29" s="566"/>
      <c r="WEW29" s="79"/>
      <c r="WEX29" s="79"/>
      <c r="WEY29" s="79"/>
      <c r="WEZ29" s="79"/>
      <c r="WFA29" s="567"/>
      <c r="WFB29" s="79"/>
      <c r="WFC29" s="79"/>
      <c r="WFD29" s="566"/>
      <c r="WFE29" s="79"/>
      <c r="WFF29" s="79"/>
      <c r="WFG29" s="79"/>
      <c r="WFH29" s="79"/>
      <c r="WFI29" s="79"/>
      <c r="WFJ29" s="79"/>
      <c r="WFK29" s="566"/>
      <c r="WFL29" s="79"/>
      <c r="WFM29" s="79"/>
      <c r="WFN29" s="79"/>
      <c r="WFO29" s="79"/>
      <c r="WFP29" s="567"/>
      <c r="WFQ29" s="79"/>
      <c r="WFR29" s="79"/>
      <c r="WFS29" s="566"/>
      <c r="WFT29" s="79"/>
      <c r="WFU29" s="79"/>
      <c r="WFV29" s="79"/>
      <c r="WFW29" s="79"/>
      <c r="WFX29" s="79"/>
      <c r="WFY29" s="79"/>
      <c r="WFZ29" s="566"/>
      <c r="WGA29" s="79"/>
      <c r="WGB29" s="79"/>
      <c r="WGC29" s="79"/>
      <c r="WGD29" s="79"/>
      <c r="WGE29" s="567"/>
      <c r="WGF29" s="79"/>
      <c r="WGG29" s="79"/>
      <c r="WGH29" s="566"/>
      <c r="WGI29" s="79"/>
      <c r="WGJ29" s="79"/>
      <c r="WGK29" s="79"/>
      <c r="WGL29" s="79"/>
      <c r="WGM29" s="79"/>
      <c r="WGN29" s="79"/>
      <c r="WGO29" s="566"/>
      <c r="WGP29" s="79"/>
      <c r="WGQ29" s="79"/>
      <c r="WGR29" s="79"/>
      <c r="WGS29" s="79"/>
      <c r="WGT29" s="567"/>
      <c r="WGU29" s="79"/>
      <c r="WGV29" s="79"/>
      <c r="WGW29" s="566"/>
      <c r="WGX29" s="79"/>
      <c r="WGY29" s="79"/>
      <c r="WGZ29" s="79"/>
      <c r="WHA29" s="79"/>
      <c r="WHB29" s="79"/>
      <c r="WHC29" s="79"/>
      <c r="WHD29" s="566"/>
      <c r="WHE29" s="79"/>
      <c r="WHF29" s="79"/>
      <c r="WHG29" s="79"/>
      <c r="WHH29" s="79"/>
      <c r="WHI29" s="567"/>
      <c r="WHJ29" s="79"/>
      <c r="WHK29" s="79"/>
      <c r="WHL29" s="566"/>
      <c r="WHM29" s="79"/>
      <c r="WHN29" s="79"/>
      <c r="WHO29" s="79"/>
      <c r="WHP29" s="79"/>
      <c r="WHQ29" s="79"/>
      <c r="WHR29" s="79"/>
      <c r="WHS29" s="566"/>
      <c r="WHT29" s="79"/>
      <c r="WHU29" s="79"/>
      <c r="WHV29" s="79"/>
      <c r="WHW29" s="79"/>
      <c r="WHX29" s="567"/>
      <c r="WHY29" s="79"/>
      <c r="WHZ29" s="79"/>
      <c r="WIA29" s="566"/>
      <c r="WIB29" s="79"/>
      <c r="WIC29" s="79"/>
      <c r="WID29" s="79"/>
      <c r="WIE29" s="79"/>
      <c r="WIF29" s="79"/>
      <c r="WIG29" s="79"/>
      <c r="WIH29" s="566"/>
      <c r="WII29" s="79"/>
      <c r="WIJ29" s="79"/>
      <c r="WIK29" s="79"/>
      <c r="WIL29" s="79"/>
      <c r="WIM29" s="567"/>
      <c r="WIN29" s="79"/>
      <c r="WIO29" s="79"/>
      <c r="WIP29" s="566"/>
      <c r="WIQ29" s="79"/>
      <c r="WIR29" s="79"/>
      <c r="WIS29" s="79"/>
      <c r="WIT29" s="79"/>
      <c r="WIU29" s="79"/>
      <c r="WIV29" s="79"/>
      <c r="WIW29" s="566"/>
      <c r="WIX29" s="79"/>
      <c r="WIY29" s="79"/>
      <c r="WIZ29" s="79"/>
      <c r="WJA29" s="79"/>
      <c r="WJB29" s="567"/>
      <c r="WJC29" s="79"/>
      <c r="WJD29" s="79"/>
      <c r="WJE29" s="566"/>
      <c r="WJF29" s="79"/>
      <c r="WJG29" s="79"/>
      <c r="WJH29" s="79"/>
      <c r="WJI29" s="79"/>
      <c r="WJJ29" s="79"/>
      <c r="WJK29" s="79"/>
      <c r="WJL29" s="566"/>
      <c r="WJM29" s="79"/>
      <c r="WJN29" s="79"/>
      <c r="WJO29" s="79"/>
      <c r="WJP29" s="79"/>
      <c r="WJQ29" s="567"/>
      <c r="WJR29" s="79"/>
      <c r="WJS29" s="79"/>
      <c r="WJT29" s="566"/>
      <c r="WJU29" s="79"/>
      <c r="WJV29" s="79"/>
      <c r="WJW29" s="79"/>
      <c r="WJX29" s="79"/>
      <c r="WJY29" s="79"/>
      <c r="WJZ29" s="79"/>
      <c r="WKA29" s="566"/>
      <c r="WKB29" s="79"/>
      <c r="WKC29" s="79"/>
      <c r="WKD29" s="79"/>
      <c r="WKE29" s="79"/>
      <c r="WKF29" s="567"/>
      <c r="WKG29" s="79"/>
      <c r="WKH29" s="79"/>
      <c r="WKI29" s="566"/>
      <c r="WKJ29" s="79"/>
      <c r="WKK29" s="79"/>
      <c r="WKL29" s="79"/>
      <c r="WKM29" s="79"/>
      <c r="WKN29" s="79"/>
      <c r="WKO29" s="79"/>
      <c r="WKP29" s="566"/>
      <c r="WKQ29" s="79"/>
      <c r="WKR29" s="79"/>
      <c r="WKS29" s="79"/>
      <c r="WKT29" s="79"/>
      <c r="WKU29" s="567"/>
      <c r="WKV29" s="79"/>
      <c r="WKW29" s="79"/>
      <c r="WKX29" s="566"/>
      <c r="WKY29" s="79"/>
      <c r="WKZ29" s="79"/>
      <c r="WLA29" s="79"/>
      <c r="WLB29" s="79"/>
      <c r="WLC29" s="79"/>
      <c r="WLD29" s="79"/>
      <c r="WLE29" s="566"/>
      <c r="WLF29" s="79"/>
      <c r="WLG29" s="79"/>
      <c r="WLH29" s="79"/>
      <c r="WLI29" s="79"/>
      <c r="WLJ29" s="567"/>
      <c r="WLK29" s="79"/>
      <c r="WLL29" s="79"/>
      <c r="WLM29" s="566"/>
      <c r="WLN29" s="79"/>
      <c r="WLO29" s="79"/>
      <c r="WLP29" s="79"/>
      <c r="WLQ29" s="79"/>
      <c r="WLR29" s="79"/>
      <c r="WLS29" s="79"/>
      <c r="WLT29" s="566"/>
      <c r="WLU29" s="79"/>
      <c r="WLV29" s="79"/>
      <c r="WLW29" s="79"/>
      <c r="WLX29" s="79"/>
      <c r="WLY29" s="567"/>
      <c r="WLZ29" s="79"/>
      <c r="WMA29" s="79"/>
      <c r="WMB29" s="566"/>
      <c r="WMC29" s="79"/>
      <c r="WMD29" s="79"/>
      <c r="WME29" s="79"/>
      <c r="WMF29" s="79"/>
      <c r="WMG29" s="79"/>
      <c r="WMH29" s="79"/>
      <c r="WMI29" s="566"/>
      <c r="WMJ29" s="79"/>
      <c r="WMK29" s="79"/>
      <c r="WML29" s="79"/>
      <c r="WMM29" s="79"/>
      <c r="WMN29" s="567"/>
      <c r="WMO29" s="79"/>
      <c r="WMP29" s="79"/>
      <c r="WMQ29" s="566"/>
      <c r="WMR29" s="79"/>
      <c r="WMS29" s="79"/>
      <c r="WMT29" s="79"/>
      <c r="WMU29" s="79"/>
      <c r="WMV29" s="79"/>
      <c r="WMW29" s="79"/>
      <c r="WMX29" s="566"/>
      <c r="WMY29" s="79"/>
      <c r="WMZ29" s="79"/>
      <c r="WNA29" s="79"/>
      <c r="WNB29" s="79"/>
      <c r="WNC29" s="567"/>
      <c r="WND29" s="79"/>
      <c r="WNE29" s="79"/>
      <c r="WNF29" s="566"/>
      <c r="WNG29" s="79"/>
      <c r="WNH29" s="79"/>
      <c r="WNI29" s="79"/>
      <c r="WNJ29" s="79"/>
      <c r="WNK29" s="79"/>
      <c r="WNL29" s="79"/>
      <c r="WNM29" s="566"/>
      <c r="WNN29" s="79"/>
      <c r="WNO29" s="79"/>
      <c r="WNP29" s="79"/>
      <c r="WNQ29" s="79"/>
      <c r="WNR29" s="567"/>
      <c r="WNS29" s="79"/>
      <c r="WNT29" s="79"/>
      <c r="WNU29" s="566"/>
      <c r="WNV29" s="79"/>
      <c r="WNW29" s="79"/>
      <c r="WNX29" s="79"/>
      <c r="WNY29" s="79"/>
      <c r="WNZ29" s="79"/>
      <c r="WOA29" s="79"/>
      <c r="WOB29" s="566"/>
      <c r="WOC29" s="79"/>
      <c r="WOD29" s="79"/>
      <c r="WOE29" s="79"/>
      <c r="WOF29" s="79"/>
      <c r="WOG29" s="567"/>
      <c r="WOH29" s="79"/>
      <c r="WOI29" s="79"/>
      <c r="WOJ29" s="566"/>
      <c r="WOK29" s="79"/>
      <c r="WOL29" s="79"/>
      <c r="WOM29" s="79"/>
      <c r="WON29" s="79"/>
      <c r="WOO29" s="79"/>
      <c r="WOP29" s="79"/>
      <c r="WOQ29" s="566"/>
      <c r="WOR29" s="79"/>
      <c r="WOS29" s="79"/>
      <c r="WOT29" s="79"/>
      <c r="WOU29" s="79"/>
      <c r="WOV29" s="567"/>
      <c r="WOW29" s="79"/>
      <c r="WOX29" s="79"/>
      <c r="WOY29" s="566"/>
      <c r="WOZ29" s="79"/>
      <c r="WPA29" s="79"/>
      <c r="WPB29" s="79"/>
      <c r="WPC29" s="79"/>
      <c r="WPD29" s="79"/>
      <c r="WPE29" s="79"/>
      <c r="WPF29" s="566"/>
      <c r="WPG29" s="79"/>
      <c r="WPH29" s="79"/>
      <c r="WPI29" s="79"/>
      <c r="WPJ29" s="79"/>
      <c r="WPK29" s="567"/>
      <c r="WPL29" s="79"/>
      <c r="WPM29" s="79"/>
      <c r="WPN29" s="566"/>
      <c r="WPO29" s="79"/>
      <c r="WPP29" s="79"/>
      <c r="WPQ29" s="79"/>
      <c r="WPR29" s="79"/>
      <c r="WPS29" s="79"/>
      <c r="WPT29" s="79"/>
      <c r="WPU29" s="566"/>
      <c r="WPV29" s="79"/>
      <c r="WPW29" s="79"/>
      <c r="WPX29" s="79"/>
      <c r="WPY29" s="79"/>
      <c r="WPZ29" s="567"/>
      <c r="WQA29" s="79"/>
      <c r="WQB29" s="79"/>
      <c r="WQC29" s="566"/>
      <c r="WQD29" s="79"/>
      <c r="WQE29" s="79"/>
      <c r="WQF29" s="79"/>
      <c r="WQG29" s="79"/>
      <c r="WQH29" s="79"/>
      <c r="WQI29" s="79"/>
      <c r="WQJ29" s="566"/>
      <c r="WQK29" s="79"/>
      <c r="WQL29" s="79"/>
      <c r="WQM29" s="79"/>
      <c r="WQN29" s="79"/>
      <c r="WQO29" s="567"/>
      <c r="WQP29" s="79"/>
      <c r="WQQ29" s="79"/>
      <c r="WQR29" s="566"/>
      <c r="WQS29" s="79"/>
      <c r="WQT29" s="79"/>
      <c r="WQU29" s="79"/>
      <c r="WQV29" s="79"/>
      <c r="WQW29" s="79"/>
      <c r="WQX29" s="79"/>
      <c r="WQY29" s="566"/>
      <c r="WQZ29" s="79"/>
      <c r="WRA29" s="79"/>
      <c r="WRB29" s="79"/>
      <c r="WRC29" s="79"/>
      <c r="WRD29" s="567"/>
      <c r="WRE29" s="79"/>
      <c r="WRF29" s="79"/>
      <c r="WRG29" s="566"/>
      <c r="WRH29" s="79"/>
      <c r="WRI29" s="79"/>
      <c r="WRJ29" s="79"/>
      <c r="WRK29" s="79"/>
      <c r="WRL29" s="79"/>
      <c r="WRM29" s="79"/>
      <c r="WRN29" s="566"/>
      <c r="WRO29" s="79"/>
      <c r="WRP29" s="79"/>
      <c r="WRQ29" s="79"/>
      <c r="WRR29" s="79"/>
      <c r="WRS29" s="567"/>
      <c r="WRT29" s="79"/>
      <c r="WRU29" s="79"/>
      <c r="WRV29" s="566"/>
      <c r="WRW29" s="79"/>
      <c r="WRX29" s="79"/>
      <c r="WRY29" s="79"/>
      <c r="WRZ29" s="79"/>
      <c r="WSA29" s="79"/>
      <c r="WSB29" s="79"/>
      <c r="WSC29" s="566"/>
      <c r="WSD29" s="79"/>
      <c r="WSE29" s="79"/>
      <c r="WSF29" s="79"/>
      <c r="WSG29" s="79"/>
      <c r="WSH29" s="567"/>
      <c r="WSI29" s="79"/>
      <c r="WSJ29" s="79"/>
      <c r="WSK29" s="566"/>
      <c r="WSL29" s="79"/>
      <c r="WSM29" s="79"/>
      <c r="WSN29" s="79"/>
      <c r="WSO29" s="79"/>
      <c r="WSP29" s="79"/>
      <c r="WSQ29" s="79"/>
      <c r="WSR29" s="566"/>
      <c r="WSS29" s="79"/>
      <c r="WST29" s="79"/>
      <c r="WSU29" s="79"/>
      <c r="WSV29" s="79"/>
      <c r="WSW29" s="567"/>
      <c r="WSX29" s="79"/>
      <c r="WSY29" s="79"/>
      <c r="WSZ29" s="566"/>
      <c r="WTA29" s="79"/>
      <c r="WTB29" s="79"/>
      <c r="WTC29" s="79"/>
      <c r="WTD29" s="79"/>
      <c r="WTE29" s="79"/>
      <c r="WTF29" s="79"/>
      <c r="WTG29" s="566"/>
      <c r="WTH29" s="79"/>
      <c r="WTI29" s="79"/>
      <c r="WTJ29" s="79"/>
      <c r="WTK29" s="79"/>
      <c r="WTL29" s="567"/>
      <c r="WTM29" s="79"/>
      <c r="WTN29" s="79"/>
      <c r="WTO29" s="566"/>
      <c r="WTP29" s="79"/>
      <c r="WTQ29" s="79"/>
      <c r="WTR29" s="79"/>
      <c r="WTS29" s="79"/>
      <c r="WTT29" s="79"/>
      <c r="WTU29" s="79"/>
      <c r="WTV29" s="566"/>
      <c r="WTW29" s="79"/>
      <c r="WTX29" s="79"/>
      <c r="WTY29" s="79"/>
      <c r="WTZ29" s="79"/>
      <c r="WUA29" s="567"/>
      <c r="WUB29" s="79"/>
      <c r="WUC29" s="79"/>
      <c r="WUD29" s="566"/>
      <c r="WUE29" s="79"/>
      <c r="WUF29" s="79"/>
      <c r="WUG29" s="79"/>
      <c r="WUH29" s="79"/>
      <c r="WUI29" s="79"/>
      <c r="WUJ29" s="79"/>
      <c r="WUK29" s="566"/>
      <c r="WUL29" s="79"/>
      <c r="WUM29" s="79"/>
      <c r="WUN29" s="79"/>
      <c r="WUO29" s="79"/>
      <c r="WUP29" s="567"/>
      <c r="WUQ29" s="79"/>
      <c r="WUR29" s="79"/>
      <c r="WUS29" s="566"/>
      <c r="WUT29" s="79"/>
      <c r="WUU29" s="79"/>
      <c r="WUV29" s="79"/>
      <c r="WUW29" s="79"/>
      <c r="WUX29" s="79"/>
      <c r="WUY29" s="79"/>
      <c r="WUZ29" s="566"/>
      <c r="WVA29" s="79"/>
      <c r="WVB29" s="79"/>
      <c r="WVC29" s="79"/>
      <c r="WVD29" s="79"/>
      <c r="WVE29" s="567"/>
      <c r="WVF29" s="79"/>
      <c r="WVG29" s="79"/>
      <c r="WVH29" s="566"/>
      <c r="WVI29" s="79"/>
      <c r="WVJ29" s="79"/>
      <c r="WVK29" s="79"/>
      <c r="WVL29" s="79"/>
      <c r="WVM29" s="79"/>
      <c r="WVN29" s="79"/>
      <c r="WVO29" s="566"/>
      <c r="WVP29" s="79"/>
      <c r="WVQ29" s="79"/>
      <c r="WVR29" s="79"/>
      <c r="WVS29" s="79"/>
      <c r="WVT29" s="567"/>
      <c r="WVU29" s="79"/>
      <c r="WVV29" s="79"/>
      <c r="WVW29" s="566"/>
      <c r="WVX29" s="79"/>
      <c r="WVY29" s="79"/>
      <c r="WVZ29" s="79"/>
      <c r="WWA29" s="79"/>
      <c r="WWB29" s="79"/>
      <c r="WWC29" s="79"/>
      <c r="WWD29" s="566"/>
      <c r="WWE29" s="79"/>
      <c r="WWF29" s="79"/>
      <c r="WWG29" s="79"/>
      <c r="WWH29" s="79"/>
      <c r="WWI29" s="567"/>
      <c r="WWJ29" s="79"/>
      <c r="WWK29" s="79"/>
      <c r="WWL29" s="566"/>
      <c r="WWM29" s="79"/>
      <c r="WWN29" s="79"/>
      <c r="WWO29" s="79"/>
      <c r="WWP29" s="79"/>
      <c r="WWQ29" s="79"/>
      <c r="WWR29" s="79"/>
      <c r="WWS29" s="566"/>
      <c r="WWT29" s="79"/>
      <c r="WWU29" s="79"/>
      <c r="WWV29" s="79"/>
      <c r="WWW29" s="79"/>
      <c r="WWX29" s="567"/>
      <c r="WWY29" s="79"/>
      <c r="WWZ29" s="79"/>
      <c r="WXA29" s="566"/>
      <c r="WXB29" s="79"/>
      <c r="WXC29" s="79"/>
      <c r="WXD29" s="79"/>
      <c r="WXE29" s="79"/>
      <c r="WXF29" s="79"/>
      <c r="WXG29" s="79"/>
      <c r="WXH29" s="566"/>
      <c r="WXI29" s="79"/>
      <c r="WXJ29" s="79"/>
      <c r="WXK29" s="79"/>
      <c r="WXL29" s="79"/>
      <c r="WXM29" s="567"/>
      <c r="WXN29" s="79"/>
      <c r="WXO29" s="79"/>
      <c r="WXP29" s="566"/>
      <c r="WXQ29" s="79"/>
      <c r="WXR29" s="79"/>
      <c r="WXS29" s="79"/>
      <c r="WXT29" s="79"/>
      <c r="WXU29" s="79"/>
      <c r="WXV29" s="79"/>
      <c r="WXW29" s="566"/>
      <c r="WXX29" s="79"/>
      <c r="WXY29" s="79"/>
      <c r="WXZ29" s="79"/>
      <c r="WYA29" s="79"/>
      <c r="WYB29" s="567"/>
      <c r="WYC29" s="79"/>
      <c r="WYD29" s="79"/>
      <c r="WYE29" s="566"/>
      <c r="WYF29" s="79"/>
      <c r="WYG29" s="79"/>
      <c r="WYH29" s="79"/>
      <c r="WYI29" s="79"/>
      <c r="WYJ29" s="79"/>
      <c r="WYK29" s="79"/>
      <c r="WYL29" s="566"/>
      <c r="WYM29" s="79"/>
      <c r="WYN29" s="79"/>
      <c r="WYO29" s="79"/>
      <c r="WYP29" s="79"/>
      <c r="WYQ29" s="567"/>
      <c r="WYR29" s="79"/>
      <c r="WYS29" s="79"/>
      <c r="WYT29" s="566"/>
      <c r="WYU29" s="79"/>
      <c r="WYV29" s="79"/>
      <c r="WYW29" s="79"/>
      <c r="WYX29" s="79"/>
      <c r="WYY29" s="79"/>
      <c r="WYZ29" s="79"/>
      <c r="WZA29" s="566"/>
      <c r="WZB29" s="79"/>
      <c r="WZC29" s="79"/>
      <c r="WZD29" s="79"/>
      <c r="WZE29" s="79"/>
      <c r="WZF29" s="567"/>
      <c r="WZG29" s="79"/>
      <c r="WZH29" s="79"/>
      <c r="WZI29" s="566"/>
      <c r="WZJ29" s="79"/>
      <c r="WZK29" s="79"/>
      <c r="WZL29" s="79"/>
      <c r="WZM29" s="79"/>
      <c r="WZN29" s="79"/>
      <c r="WZO29" s="79"/>
      <c r="WZP29" s="566"/>
      <c r="WZQ29" s="79"/>
      <c r="WZR29" s="79"/>
      <c r="WZS29" s="79"/>
      <c r="WZT29" s="79"/>
      <c r="WZU29" s="567"/>
      <c r="WZV29" s="79"/>
      <c r="WZW29" s="79"/>
      <c r="WZX29" s="566"/>
      <c r="WZY29" s="79"/>
      <c r="WZZ29" s="79"/>
      <c r="XAA29" s="79"/>
      <c r="XAB29" s="79"/>
      <c r="XAC29" s="79"/>
      <c r="XAD29" s="79"/>
      <c r="XAE29" s="566"/>
      <c r="XAF29" s="79"/>
      <c r="XAG29" s="79"/>
      <c r="XAH29" s="79"/>
      <c r="XAI29" s="79"/>
      <c r="XAJ29" s="567"/>
      <c r="XAK29" s="79"/>
      <c r="XAL29" s="79"/>
      <c r="XAM29" s="566"/>
      <c r="XAN29" s="79"/>
      <c r="XAO29" s="79"/>
      <c r="XAP29" s="79"/>
      <c r="XAQ29" s="79"/>
      <c r="XAR29" s="79"/>
      <c r="XAS29" s="79"/>
      <c r="XAT29" s="566"/>
      <c r="XAU29" s="79"/>
      <c r="XAV29" s="79"/>
      <c r="XAW29" s="79"/>
      <c r="XAX29" s="79"/>
      <c r="XAY29" s="567"/>
      <c r="XAZ29" s="79"/>
      <c r="XBA29" s="79"/>
      <c r="XBB29" s="566"/>
      <c r="XBC29" s="79"/>
      <c r="XBD29" s="79"/>
      <c r="XBE29" s="79"/>
      <c r="XBF29" s="79"/>
      <c r="XBG29" s="79"/>
      <c r="XBH29" s="79"/>
      <c r="XBI29" s="566"/>
      <c r="XBJ29" s="79"/>
      <c r="XBK29" s="79"/>
      <c r="XBL29" s="79"/>
      <c r="XBM29" s="79"/>
      <c r="XBN29" s="567"/>
      <c r="XBO29" s="79"/>
      <c r="XBP29" s="79"/>
      <c r="XBQ29" s="566"/>
      <c r="XBR29" s="79"/>
      <c r="XBS29" s="79"/>
      <c r="XBT29" s="79"/>
      <c r="XBU29" s="79"/>
      <c r="XBV29" s="79"/>
      <c r="XBW29" s="79"/>
      <c r="XBX29" s="566"/>
      <c r="XBY29" s="79"/>
      <c r="XBZ29" s="79"/>
      <c r="XCA29" s="79"/>
      <c r="XCB29" s="79"/>
      <c r="XCC29" s="567"/>
      <c r="XCD29" s="79"/>
      <c r="XCE29" s="79"/>
      <c r="XCF29" s="566"/>
      <c r="XCG29" s="79"/>
      <c r="XCH29" s="79"/>
      <c r="XCI29" s="79"/>
      <c r="XCJ29" s="79"/>
      <c r="XCK29" s="79"/>
      <c r="XCL29" s="79"/>
      <c r="XCM29" s="566"/>
      <c r="XCN29" s="79"/>
      <c r="XCO29" s="79"/>
      <c r="XCP29" s="79"/>
      <c r="XCQ29" s="79"/>
      <c r="XCR29" s="567"/>
      <c r="XCS29" s="79"/>
      <c r="XCT29" s="79"/>
      <c r="XCU29" s="566"/>
      <c r="XCV29" s="79"/>
      <c r="XCW29" s="79"/>
      <c r="XCX29" s="79"/>
      <c r="XCY29" s="79"/>
      <c r="XCZ29" s="79"/>
      <c r="XDA29" s="79"/>
      <c r="XDB29" s="566"/>
      <c r="XDC29" s="79"/>
      <c r="XDD29" s="79"/>
      <c r="XDE29" s="79"/>
      <c r="XDF29" s="79"/>
      <c r="XDG29" s="567"/>
      <c r="XDH29" s="79"/>
      <c r="XDI29" s="79"/>
      <c r="XDJ29" s="566"/>
      <c r="XDK29" s="79"/>
      <c r="XDL29" s="79"/>
      <c r="XDM29" s="79"/>
      <c r="XDN29" s="79"/>
      <c r="XDO29" s="79"/>
      <c r="XDP29" s="79"/>
      <c r="XDQ29" s="566"/>
      <c r="XDR29" s="79"/>
      <c r="XDS29" s="79"/>
      <c r="XDT29" s="79"/>
      <c r="XDU29" s="79"/>
      <c r="XDV29" s="567"/>
      <c r="XDW29" s="79"/>
      <c r="XDX29" s="79"/>
      <c r="XDY29" s="566"/>
      <c r="XDZ29" s="79"/>
      <c r="XEA29" s="79"/>
      <c r="XEB29" s="79"/>
      <c r="XEC29" s="79"/>
      <c r="XED29" s="79"/>
      <c r="XEE29" s="79"/>
      <c r="XEF29" s="566"/>
      <c r="XEG29" s="79"/>
      <c r="XEH29" s="79"/>
      <c r="XEI29" s="79"/>
      <c r="XEJ29" s="79"/>
      <c r="XEK29" s="567"/>
      <c r="XEL29" s="79"/>
      <c r="XEM29" s="79"/>
      <c r="XEN29" s="566"/>
      <c r="XEO29" s="79"/>
      <c r="XEP29" s="79"/>
      <c r="XEQ29" s="79"/>
      <c r="XER29" s="79"/>
      <c r="XES29" s="79"/>
      <c r="XET29" s="79"/>
      <c r="XEU29" s="566"/>
      <c r="XEV29" s="79"/>
      <c r="XEW29" s="79"/>
      <c r="XEX29" s="79"/>
      <c r="XEY29" s="79"/>
      <c r="XEZ29" s="567"/>
      <c r="XFA29" s="79"/>
      <c r="XFB29" s="79"/>
      <c r="XFC29" s="566"/>
      <c r="XFD29" s="79"/>
    </row>
    <row r="30" spans="1:16384" x14ac:dyDescent="0.15">
      <c r="A30" s="72" t="str">
        <f>'DIRI WORKBOOK'!B35</f>
        <v>Interest rate adjusted for inflation (%)</v>
      </c>
      <c r="B30" s="341">
        <v>0.2</v>
      </c>
      <c r="C30" s="341">
        <v>0.2</v>
      </c>
      <c r="D30" s="341">
        <v>0.2</v>
      </c>
      <c r="E30" s="341">
        <v>0.2</v>
      </c>
      <c r="F30" s="341">
        <v>0.2</v>
      </c>
      <c r="G30" s="341">
        <v>0.35</v>
      </c>
      <c r="H30" s="341">
        <v>0.3</v>
      </c>
      <c r="I30" s="341">
        <v>0.3</v>
      </c>
      <c r="J30" s="341">
        <v>0.3</v>
      </c>
      <c r="K30" s="341">
        <v>0.1</v>
      </c>
      <c r="L30" s="341">
        <v>0.3</v>
      </c>
      <c r="M30" s="341">
        <v>0.3</v>
      </c>
      <c r="N30" s="341">
        <v>0.3</v>
      </c>
    </row>
    <row r="31" spans="1:16384" x14ac:dyDescent="0.15">
      <c r="A31" s="72" t="str">
        <f>'DIRI WORKBOOK'!B36</f>
        <v>Lending rate adjusted for inflation (%)</v>
      </c>
      <c r="B31" s="341">
        <v>0</v>
      </c>
      <c r="C31" s="341">
        <v>0</v>
      </c>
      <c r="D31" s="341">
        <v>0</v>
      </c>
      <c r="E31" s="341">
        <v>0</v>
      </c>
      <c r="F31" s="341">
        <v>0</v>
      </c>
      <c r="G31" s="341">
        <v>0</v>
      </c>
      <c r="H31" s="341">
        <v>0.1</v>
      </c>
      <c r="I31" s="341">
        <v>0</v>
      </c>
      <c r="J31" s="341">
        <v>0</v>
      </c>
      <c r="K31" s="341">
        <v>0.35</v>
      </c>
      <c r="L31" s="341">
        <v>0.1</v>
      </c>
      <c r="M31" s="341">
        <v>0.1</v>
      </c>
      <c r="N31" s="341">
        <v>0.1</v>
      </c>
    </row>
    <row r="32" spans="1:16384" x14ac:dyDescent="0.15">
      <c r="A32" s="72" t="str">
        <f>'DIRI WORKBOOK'!B37</f>
        <v>USD Coupon on eurobond premium over risk-free rate (US Libor)</v>
      </c>
      <c r="B32" s="341">
        <v>0.15</v>
      </c>
      <c r="C32" s="341">
        <v>0</v>
      </c>
      <c r="D32" s="341">
        <v>0</v>
      </c>
      <c r="E32" s="341">
        <v>0.2</v>
      </c>
      <c r="F32" s="341">
        <v>0.15</v>
      </c>
      <c r="G32" s="341">
        <v>0</v>
      </c>
      <c r="H32" s="341">
        <v>0</v>
      </c>
      <c r="I32" s="341">
        <v>0.1</v>
      </c>
      <c r="J32" s="341">
        <v>0.05</v>
      </c>
      <c r="K32" s="341">
        <v>0</v>
      </c>
      <c r="L32" s="341">
        <v>0.05</v>
      </c>
      <c r="M32" s="341">
        <v>0.05</v>
      </c>
      <c r="N32" s="341">
        <v>0.05</v>
      </c>
    </row>
    <row r="33" spans="1:16384" x14ac:dyDescent="0.15">
      <c r="A33" s="72" t="str">
        <f>'DIRI WORKBOOK'!B38</f>
        <v>Coupon on domestic bond adjusted for inflation</v>
      </c>
      <c r="B33" s="341">
        <v>0.15</v>
      </c>
      <c r="C33" s="341">
        <v>0.2</v>
      </c>
      <c r="D33" s="341">
        <v>0.2</v>
      </c>
      <c r="E33" s="341">
        <v>0.1</v>
      </c>
      <c r="F33" s="341">
        <v>0.1</v>
      </c>
      <c r="G33" s="341">
        <v>0.1</v>
      </c>
      <c r="H33" s="341">
        <v>0.1</v>
      </c>
      <c r="I33" s="341">
        <v>0.1</v>
      </c>
      <c r="J33" s="341">
        <v>0.05</v>
      </c>
      <c r="K33" s="341">
        <v>0.05</v>
      </c>
      <c r="L33" s="341">
        <v>0.15</v>
      </c>
      <c r="M33" s="341">
        <v>0.15</v>
      </c>
      <c r="N33" s="341">
        <v>0.15</v>
      </c>
    </row>
    <row r="34" spans="1:16384" x14ac:dyDescent="0.15">
      <c r="A34" s="72" t="str">
        <f>'DIRI WORKBOOK'!B39</f>
        <v>Matching from the Diaspora survey - is the current average bond rate higher than the expected returns by the Diaspora?</v>
      </c>
      <c r="B34" s="341">
        <v>0.15</v>
      </c>
      <c r="C34" s="341">
        <v>0.2</v>
      </c>
      <c r="D34" s="341">
        <v>0.2</v>
      </c>
      <c r="E34" s="341">
        <v>0.5</v>
      </c>
      <c r="F34" s="341">
        <v>0.15</v>
      </c>
      <c r="G34" s="341">
        <v>0.25</v>
      </c>
      <c r="H34" s="341">
        <v>0.25</v>
      </c>
      <c r="I34" s="341">
        <v>0.2</v>
      </c>
      <c r="J34" s="341">
        <v>0.2</v>
      </c>
      <c r="K34" s="341">
        <v>0.05</v>
      </c>
      <c r="L34" s="341">
        <v>0.15</v>
      </c>
      <c r="M34" s="341">
        <v>0.15</v>
      </c>
      <c r="N34" s="341">
        <v>0.15</v>
      </c>
    </row>
    <row r="35" spans="1:16384" x14ac:dyDescent="0.15">
      <c r="A35" s="72" t="str">
        <f>'DIRI WORKBOOK'!B40</f>
        <v>Long term FX volatility (1970-2013)</v>
      </c>
      <c r="B35" s="341">
        <v>0.1</v>
      </c>
      <c r="C35" s="341">
        <v>0.05</v>
      </c>
      <c r="D35" s="341">
        <v>0.05</v>
      </c>
      <c r="E35" s="341">
        <v>0</v>
      </c>
      <c r="F35" s="341">
        <v>0.1</v>
      </c>
      <c r="G35" s="341">
        <v>0.1</v>
      </c>
      <c r="H35" s="341">
        <v>0.05</v>
      </c>
      <c r="I35" s="341">
        <v>0.1</v>
      </c>
      <c r="J35" s="341">
        <v>0.05</v>
      </c>
      <c r="K35" s="341">
        <v>0.1</v>
      </c>
      <c r="L35" s="341">
        <v>0.05</v>
      </c>
      <c r="M35" s="341">
        <v>0.05</v>
      </c>
      <c r="N35" s="341">
        <v>0.05</v>
      </c>
    </row>
    <row r="36" spans="1:16384" x14ac:dyDescent="0.15">
      <c r="A36" s="72" t="str">
        <f>'DIRI WORKBOOK'!B41</f>
        <v>FX Volatility (last 3 years); domestic currency/USD</v>
      </c>
      <c r="B36" s="341">
        <v>0.1</v>
      </c>
      <c r="C36" s="341">
        <v>0.1</v>
      </c>
      <c r="D36" s="341">
        <v>0.15</v>
      </c>
      <c r="E36" s="341">
        <v>0</v>
      </c>
      <c r="F36" s="341">
        <v>0.15</v>
      </c>
      <c r="G36" s="341">
        <v>0.1</v>
      </c>
      <c r="H36" s="341">
        <v>0.1</v>
      </c>
      <c r="I36" s="341">
        <v>0.1</v>
      </c>
      <c r="J36" s="341">
        <v>0.15</v>
      </c>
      <c r="K36" s="341">
        <v>0.15</v>
      </c>
      <c r="L36" s="341">
        <v>0.1</v>
      </c>
      <c r="M36" s="341">
        <v>0.1</v>
      </c>
      <c r="N36" s="341">
        <v>0.1</v>
      </c>
    </row>
    <row r="37" spans="1:16384" x14ac:dyDescent="0.15">
      <c r="A37" s="72" t="str">
        <f>'DIRI WORKBOOK'!B42</f>
        <v>Depreciation (last 3 years spot) - devaluation assets</v>
      </c>
      <c r="B37" s="341">
        <v>0.15</v>
      </c>
      <c r="C37" s="341">
        <v>0.1</v>
      </c>
      <c r="D37" s="341">
        <v>0.2</v>
      </c>
      <c r="E37" s="341">
        <v>0</v>
      </c>
      <c r="F37" s="341">
        <v>0.15</v>
      </c>
      <c r="G37" s="341">
        <v>0.1</v>
      </c>
      <c r="H37" s="341">
        <v>0.1</v>
      </c>
      <c r="I37" s="341">
        <v>0.1</v>
      </c>
      <c r="J37" s="341">
        <v>0.2</v>
      </c>
      <c r="K37" s="341">
        <v>0.2</v>
      </c>
      <c r="L37" s="341">
        <v>0.1</v>
      </c>
      <c r="M37" s="341">
        <v>0.1</v>
      </c>
      <c r="N37" s="341">
        <v>0.1</v>
      </c>
    </row>
    <row r="38" spans="1:16384" s="94" customFormat="1" x14ac:dyDescent="0.15">
      <c r="A38" s="93"/>
      <c r="B38" s="339">
        <f>SUM(B30:B37)</f>
        <v>1</v>
      </c>
      <c r="C38" s="339">
        <f>SUM(C30:C37)</f>
        <v>0.85000000000000009</v>
      </c>
      <c r="D38" s="339">
        <f t="shared" ref="D38:L38" si="3">SUM(D30:D37)</f>
        <v>1.0000000000000002</v>
      </c>
      <c r="E38" s="339">
        <f t="shared" si="3"/>
        <v>1</v>
      </c>
      <c r="F38" s="339">
        <f>SUM(F30:F37)</f>
        <v>1</v>
      </c>
      <c r="G38" s="339">
        <f t="shared" si="3"/>
        <v>0.99999999999999989</v>
      </c>
      <c r="H38" s="339">
        <f t="shared" si="3"/>
        <v>1</v>
      </c>
      <c r="I38" s="339">
        <f>SUM(I30:I37)</f>
        <v>0.99999999999999989</v>
      </c>
      <c r="J38" s="339">
        <f>SUM(J30:J37)</f>
        <v>1</v>
      </c>
      <c r="K38" s="339">
        <f t="shared" si="3"/>
        <v>1</v>
      </c>
      <c r="L38" s="339">
        <f t="shared" si="3"/>
        <v>1</v>
      </c>
      <c r="M38" s="339">
        <f t="shared" ref="M38:N38" si="4">SUM(M30:M37)</f>
        <v>1</v>
      </c>
      <c r="N38" s="339">
        <f t="shared" si="4"/>
        <v>1</v>
      </c>
    </row>
    <row r="39" spans="1:16384" s="92" customFormat="1" x14ac:dyDescent="0.15">
      <c r="A39" s="79" t="str">
        <f>'DIRI WORKBOOK'!B56</f>
        <v>Diaspora Investment Ability Score</v>
      </c>
      <c r="B39" s="79"/>
      <c r="C39" s="566"/>
      <c r="D39" s="79"/>
      <c r="E39" s="79"/>
      <c r="F39" s="79"/>
      <c r="G39" s="79"/>
      <c r="H39" s="79"/>
      <c r="I39" s="79"/>
      <c r="J39" s="566"/>
      <c r="K39" s="79"/>
      <c r="L39" s="79"/>
      <c r="M39" s="79"/>
      <c r="N39" s="79"/>
      <c r="O39" s="567"/>
      <c r="P39" s="79"/>
      <c r="Q39" s="79"/>
      <c r="R39" s="566"/>
      <c r="S39" s="79"/>
      <c r="T39" s="79"/>
      <c r="U39" s="79"/>
      <c r="V39" s="79"/>
      <c r="W39" s="79"/>
      <c r="X39" s="79"/>
      <c r="Y39" s="566"/>
      <c r="Z39" s="79"/>
      <c r="AA39" s="79"/>
      <c r="AB39" s="79"/>
      <c r="AC39" s="79"/>
      <c r="AD39" s="567"/>
      <c r="AE39" s="79"/>
      <c r="AF39" s="79"/>
      <c r="AG39" s="566"/>
      <c r="AH39" s="79"/>
      <c r="AI39" s="79"/>
      <c r="AJ39" s="79"/>
      <c r="AK39" s="79"/>
      <c r="AL39" s="79"/>
      <c r="AM39" s="79"/>
      <c r="AN39" s="566"/>
      <c r="AO39" s="79"/>
      <c r="AP39" s="79"/>
      <c r="AQ39" s="79"/>
      <c r="AR39" s="79"/>
      <c r="AS39" s="567"/>
      <c r="AT39" s="79"/>
      <c r="AU39" s="79"/>
      <c r="AV39" s="566"/>
      <c r="AW39" s="79"/>
      <c r="AX39" s="79"/>
      <c r="AY39" s="79"/>
      <c r="AZ39" s="79"/>
      <c r="BA39" s="79"/>
      <c r="BB39" s="79"/>
      <c r="BC39" s="566"/>
      <c r="BD39" s="79"/>
      <c r="BE39" s="79"/>
      <c r="BF39" s="79"/>
      <c r="BG39" s="79"/>
      <c r="BH39" s="567"/>
      <c r="BI39" s="79"/>
      <c r="BJ39" s="79"/>
      <c r="BK39" s="566"/>
      <c r="BL39" s="79"/>
      <c r="BM39" s="79"/>
      <c r="BN39" s="79"/>
      <c r="BO39" s="79"/>
      <c r="BP39" s="79"/>
      <c r="BQ39" s="79"/>
      <c r="BR39" s="566"/>
      <c r="BS39" s="79"/>
      <c r="BT39" s="79"/>
      <c r="BU39" s="79"/>
      <c r="BV39" s="79"/>
      <c r="BW39" s="567"/>
      <c r="BX39" s="79"/>
      <c r="BY39" s="79"/>
      <c r="BZ39" s="566"/>
      <c r="CA39" s="79"/>
      <c r="CB39" s="79"/>
      <c r="CC39" s="79"/>
      <c r="CD39" s="79"/>
      <c r="CE39" s="79"/>
      <c r="CF39" s="79"/>
      <c r="CG39" s="566"/>
      <c r="CH39" s="79"/>
      <c r="CI39" s="79"/>
      <c r="CJ39" s="79"/>
      <c r="CK39" s="79"/>
      <c r="CL39" s="567"/>
      <c r="CM39" s="79"/>
      <c r="CN39" s="79"/>
      <c r="CO39" s="566"/>
      <c r="CP39" s="79"/>
      <c r="CQ39" s="79"/>
      <c r="CR39" s="79"/>
      <c r="CS39" s="79"/>
      <c r="CT39" s="79"/>
      <c r="CU39" s="79"/>
      <c r="CV39" s="566"/>
      <c r="CW39" s="79"/>
      <c r="CX39" s="79"/>
      <c r="CY39" s="79"/>
      <c r="CZ39" s="79"/>
      <c r="DA39" s="567"/>
      <c r="DB39" s="79"/>
      <c r="DC39" s="79"/>
      <c r="DD39" s="566"/>
      <c r="DE39" s="79"/>
      <c r="DF39" s="79"/>
      <c r="DG39" s="79"/>
      <c r="DH39" s="79"/>
      <c r="DI39" s="79"/>
      <c r="DJ39" s="79"/>
      <c r="DK39" s="566"/>
      <c r="DL39" s="79"/>
      <c r="DM39" s="79"/>
      <c r="DN39" s="79"/>
      <c r="DO39" s="79"/>
      <c r="DP39" s="567"/>
      <c r="DQ39" s="79"/>
      <c r="DR39" s="79"/>
      <c r="DS39" s="566"/>
      <c r="DT39" s="79"/>
      <c r="DU39" s="79"/>
      <c r="DV39" s="79"/>
      <c r="DW39" s="79"/>
      <c r="DX39" s="79"/>
      <c r="DY39" s="79"/>
      <c r="DZ39" s="566"/>
      <c r="EA39" s="79"/>
      <c r="EB39" s="79"/>
      <c r="EC39" s="79"/>
      <c r="ED39" s="79"/>
      <c r="EE39" s="567"/>
      <c r="EF39" s="79"/>
      <c r="EG39" s="79"/>
      <c r="EH39" s="566"/>
      <c r="EI39" s="79"/>
      <c r="EJ39" s="79"/>
      <c r="EK39" s="79"/>
      <c r="EL39" s="79"/>
      <c r="EM39" s="79"/>
      <c r="EN39" s="79"/>
      <c r="EO39" s="566"/>
      <c r="EP39" s="79"/>
      <c r="EQ39" s="79"/>
      <c r="ER39" s="79"/>
      <c r="ES39" s="79"/>
      <c r="ET39" s="567"/>
      <c r="EU39" s="79"/>
      <c r="EV39" s="79"/>
      <c r="EW39" s="566"/>
      <c r="EX39" s="79"/>
      <c r="EY39" s="79"/>
      <c r="EZ39" s="79"/>
      <c r="FA39" s="79"/>
      <c r="FB39" s="79"/>
      <c r="FC39" s="79"/>
      <c r="FD39" s="566"/>
      <c r="FE39" s="79"/>
      <c r="FF39" s="79"/>
      <c r="FG39" s="79"/>
      <c r="FH39" s="79"/>
      <c r="FI39" s="567"/>
      <c r="FJ39" s="79"/>
      <c r="FK39" s="79"/>
      <c r="FL39" s="566"/>
      <c r="FM39" s="79"/>
      <c r="FN39" s="79"/>
      <c r="FO39" s="79"/>
      <c r="FP39" s="79"/>
      <c r="FQ39" s="79"/>
      <c r="FR39" s="79"/>
      <c r="FS39" s="566"/>
      <c r="FT39" s="79"/>
      <c r="FU39" s="79"/>
      <c r="FV39" s="79"/>
      <c r="FW39" s="79"/>
      <c r="FX39" s="567"/>
      <c r="FY39" s="79"/>
      <c r="FZ39" s="79"/>
      <c r="GA39" s="566"/>
      <c r="GB39" s="79"/>
      <c r="GC39" s="79"/>
      <c r="GD39" s="79"/>
      <c r="GE39" s="79"/>
      <c r="GF39" s="79"/>
      <c r="GG39" s="79"/>
      <c r="GH39" s="566"/>
      <c r="GI39" s="79"/>
      <c r="GJ39" s="79"/>
      <c r="GK39" s="79"/>
      <c r="GL39" s="79"/>
      <c r="GM39" s="567"/>
      <c r="GN39" s="79"/>
      <c r="GO39" s="79"/>
      <c r="GP39" s="566"/>
      <c r="GQ39" s="79"/>
      <c r="GR39" s="79"/>
      <c r="GS39" s="79"/>
      <c r="GT39" s="79"/>
      <c r="GU39" s="79"/>
      <c r="GV39" s="79"/>
      <c r="GW39" s="566"/>
      <c r="GX39" s="79"/>
      <c r="GY39" s="79"/>
      <c r="GZ39" s="79"/>
      <c r="HA39" s="79"/>
      <c r="HB39" s="567"/>
      <c r="HC39" s="79"/>
      <c r="HD39" s="79"/>
      <c r="HE39" s="566"/>
      <c r="HF39" s="79"/>
      <c r="HG39" s="79"/>
      <c r="HH39" s="79"/>
      <c r="HI39" s="79"/>
      <c r="HJ39" s="79"/>
      <c r="HK39" s="79"/>
      <c r="HL39" s="566"/>
      <c r="HM39" s="79"/>
      <c r="HN39" s="79"/>
      <c r="HO39" s="79"/>
      <c r="HP39" s="79"/>
      <c r="HQ39" s="567"/>
      <c r="HR39" s="79"/>
      <c r="HS39" s="79"/>
      <c r="HT39" s="566"/>
      <c r="HU39" s="79"/>
      <c r="HV39" s="79"/>
      <c r="HW39" s="79"/>
      <c r="HX39" s="79"/>
      <c r="HY39" s="79"/>
      <c r="HZ39" s="79"/>
      <c r="IA39" s="566"/>
      <c r="IB39" s="79"/>
      <c r="IC39" s="79"/>
      <c r="ID39" s="79"/>
      <c r="IE39" s="79"/>
      <c r="IF39" s="567"/>
      <c r="IG39" s="79"/>
      <c r="IH39" s="79"/>
      <c r="II39" s="566"/>
      <c r="IJ39" s="79"/>
      <c r="IK39" s="79"/>
      <c r="IL39" s="79"/>
      <c r="IM39" s="79"/>
      <c r="IN39" s="79"/>
      <c r="IO39" s="79"/>
      <c r="IP39" s="566"/>
      <c r="IQ39" s="79"/>
      <c r="IR39" s="79"/>
      <c r="IS39" s="79"/>
      <c r="IT39" s="79"/>
      <c r="IU39" s="567"/>
      <c r="IV39" s="79"/>
      <c r="IW39" s="79"/>
      <c r="IX39" s="566"/>
      <c r="IY39" s="79"/>
      <c r="IZ39" s="79"/>
      <c r="JA39" s="79"/>
      <c r="JB39" s="79"/>
      <c r="JC39" s="79"/>
      <c r="JD39" s="79"/>
      <c r="JE39" s="566"/>
      <c r="JF39" s="79"/>
      <c r="JG39" s="79"/>
      <c r="JH39" s="79"/>
      <c r="JI39" s="79"/>
      <c r="JJ39" s="567"/>
      <c r="JK39" s="79"/>
      <c r="JL39" s="79"/>
      <c r="JM39" s="566"/>
      <c r="JN39" s="79"/>
      <c r="JO39" s="79"/>
      <c r="JP39" s="79"/>
      <c r="JQ39" s="79"/>
      <c r="JR39" s="79"/>
      <c r="JS39" s="79"/>
      <c r="JT39" s="566"/>
      <c r="JU39" s="79"/>
      <c r="JV39" s="79"/>
      <c r="JW39" s="79"/>
      <c r="JX39" s="79"/>
      <c r="JY39" s="567"/>
      <c r="JZ39" s="79"/>
      <c r="KA39" s="79"/>
      <c r="KB39" s="566"/>
      <c r="KC39" s="79"/>
      <c r="KD39" s="79"/>
      <c r="KE39" s="79"/>
      <c r="KF39" s="79"/>
      <c r="KG39" s="79"/>
      <c r="KH39" s="79"/>
      <c r="KI39" s="566"/>
      <c r="KJ39" s="79"/>
      <c r="KK39" s="79"/>
      <c r="KL39" s="79"/>
      <c r="KM39" s="79"/>
      <c r="KN39" s="567"/>
      <c r="KO39" s="79"/>
      <c r="KP39" s="79"/>
      <c r="KQ39" s="566"/>
      <c r="KR39" s="79"/>
      <c r="KS39" s="79"/>
      <c r="KT39" s="79"/>
      <c r="KU39" s="79"/>
      <c r="KV39" s="79"/>
      <c r="KW39" s="79"/>
      <c r="KX39" s="566"/>
      <c r="KY39" s="79"/>
      <c r="KZ39" s="79"/>
      <c r="LA39" s="79"/>
      <c r="LB39" s="79"/>
      <c r="LC39" s="567"/>
      <c r="LD39" s="79"/>
      <c r="LE39" s="79"/>
      <c r="LF39" s="566"/>
      <c r="LG39" s="79"/>
      <c r="LH39" s="79"/>
      <c r="LI39" s="79"/>
      <c r="LJ39" s="79"/>
      <c r="LK39" s="79"/>
      <c r="LL39" s="79"/>
      <c r="LM39" s="566"/>
      <c r="LN39" s="79"/>
      <c r="LO39" s="79"/>
      <c r="LP39" s="79"/>
      <c r="LQ39" s="79"/>
      <c r="LR39" s="567"/>
      <c r="LS39" s="79"/>
      <c r="LT39" s="79"/>
      <c r="LU39" s="566"/>
      <c r="LV39" s="79"/>
      <c r="LW39" s="79"/>
      <c r="LX39" s="79"/>
      <c r="LY39" s="79"/>
      <c r="LZ39" s="79"/>
      <c r="MA39" s="79"/>
      <c r="MB39" s="566"/>
      <c r="MC39" s="79"/>
      <c r="MD39" s="79"/>
      <c r="ME39" s="79"/>
      <c r="MF39" s="79"/>
      <c r="MG39" s="567"/>
      <c r="MH39" s="79"/>
      <c r="MI39" s="79"/>
      <c r="MJ39" s="566"/>
      <c r="MK39" s="79"/>
      <c r="ML39" s="79"/>
      <c r="MM39" s="79"/>
      <c r="MN39" s="79"/>
      <c r="MO39" s="79"/>
      <c r="MP39" s="79"/>
      <c r="MQ39" s="566"/>
      <c r="MR39" s="79"/>
      <c r="MS39" s="79"/>
      <c r="MT39" s="79"/>
      <c r="MU39" s="79"/>
      <c r="MV39" s="567"/>
      <c r="MW39" s="79"/>
      <c r="MX39" s="79"/>
      <c r="MY39" s="566"/>
      <c r="MZ39" s="79"/>
      <c r="NA39" s="79"/>
      <c r="NB39" s="79"/>
      <c r="NC39" s="79"/>
      <c r="ND39" s="79"/>
      <c r="NE39" s="79"/>
      <c r="NF39" s="566"/>
      <c r="NG39" s="79"/>
      <c r="NH39" s="79"/>
      <c r="NI39" s="79"/>
      <c r="NJ39" s="79"/>
      <c r="NK39" s="567"/>
      <c r="NL39" s="79"/>
      <c r="NM39" s="79"/>
      <c r="NN39" s="566"/>
      <c r="NO39" s="79"/>
      <c r="NP39" s="79"/>
      <c r="NQ39" s="79"/>
      <c r="NR39" s="79"/>
      <c r="NS39" s="79"/>
      <c r="NT39" s="79"/>
      <c r="NU39" s="566"/>
      <c r="NV39" s="79"/>
      <c r="NW39" s="79"/>
      <c r="NX39" s="79"/>
      <c r="NY39" s="79"/>
      <c r="NZ39" s="567"/>
      <c r="OA39" s="79"/>
      <c r="OB39" s="79"/>
      <c r="OC39" s="566"/>
      <c r="OD39" s="79"/>
      <c r="OE39" s="79"/>
      <c r="OF39" s="79"/>
      <c r="OG39" s="79"/>
      <c r="OH39" s="79"/>
      <c r="OI39" s="79"/>
      <c r="OJ39" s="566"/>
      <c r="OK39" s="79"/>
      <c r="OL39" s="79"/>
      <c r="OM39" s="79"/>
      <c r="ON39" s="79"/>
      <c r="OO39" s="567"/>
      <c r="OP39" s="79"/>
      <c r="OQ39" s="79"/>
      <c r="OR39" s="566"/>
      <c r="OS39" s="79"/>
      <c r="OT39" s="79"/>
      <c r="OU39" s="79"/>
      <c r="OV39" s="79"/>
      <c r="OW39" s="79"/>
      <c r="OX39" s="79"/>
      <c r="OY39" s="566"/>
      <c r="OZ39" s="79"/>
      <c r="PA39" s="79"/>
      <c r="PB39" s="79"/>
      <c r="PC39" s="79"/>
      <c r="PD39" s="567"/>
      <c r="PE39" s="79"/>
      <c r="PF39" s="79"/>
      <c r="PG39" s="566"/>
      <c r="PH39" s="79"/>
      <c r="PI39" s="79"/>
      <c r="PJ39" s="79"/>
      <c r="PK39" s="79"/>
      <c r="PL39" s="79"/>
      <c r="PM39" s="79"/>
      <c r="PN39" s="566"/>
      <c r="PO39" s="79"/>
      <c r="PP39" s="79"/>
      <c r="PQ39" s="79"/>
      <c r="PR39" s="79"/>
      <c r="PS39" s="567"/>
      <c r="PT39" s="79"/>
      <c r="PU39" s="79"/>
      <c r="PV39" s="566"/>
      <c r="PW39" s="79"/>
      <c r="PX39" s="79"/>
      <c r="PY39" s="79"/>
      <c r="PZ39" s="79"/>
      <c r="QA39" s="79"/>
      <c r="QB39" s="79"/>
      <c r="QC39" s="566"/>
      <c r="QD39" s="79"/>
      <c r="QE39" s="79"/>
      <c r="QF39" s="79"/>
      <c r="QG39" s="79"/>
      <c r="QH39" s="567"/>
      <c r="QI39" s="79"/>
      <c r="QJ39" s="79"/>
      <c r="QK39" s="566"/>
      <c r="QL39" s="79"/>
      <c r="QM39" s="79"/>
      <c r="QN39" s="79"/>
      <c r="QO39" s="79"/>
      <c r="QP39" s="79"/>
      <c r="QQ39" s="79"/>
      <c r="QR39" s="566"/>
      <c r="QS39" s="79"/>
      <c r="QT39" s="79"/>
      <c r="QU39" s="79"/>
      <c r="QV39" s="79"/>
      <c r="QW39" s="567"/>
      <c r="QX39" s="79"/>
      <c r="QY39" s="79"/>
      <c r="QZ39" s="566"/>
      <c r="RA39" s="79"/>
      <c r="RB39" s="79"/>
      <c r="RC39" s="79"/>
      <c r="RD39" s="79"/>
      <c r="RE39" s="79"/>
      <c r="RF39" s="79"/>
      <c r="RG39" s="566"/>
      <c r="RH39" s="79"/>
      <c r="RI39" s="79"/>
      <c r="RJ39" s="79"/>
      <c r="RK39" s="79"/>
      <c r="RL39" s="567"/>
      <c r="RM39" s="79"/>
      <c r="RN39" s="79"/>
      <c r="RO39" s="566"/>
      <c r="RP39" s="79"/>
      <c r="RQ39" s="79"/>
      <c r="RR39" s="79"/>
      <c r="RS39" s="79"/>
      <c r="RT39" s="79"/>
      <c r="RU39" s="79"/>
      <c r="RV39" s="566"/>
      <c r="RW39" s="79"/>
      <c r="RX39" s="79"/>
      <c r="RY39" s="79"/>
      <c r="RZ39" s="79"/>
      <c r="SA39" s="567"/>
      <c r="SB39" s="79"/>
      <c r="SC39" s="79"/>
      <c r="SD39" s="566"/>
      <c r="SE39" s="79"/>
      <c r="SF39" s="79"/>
      <c r="SG39" s="79"/>
      <c r="SH39" s="79"/>
      <c r="SI39" s="79"/>
      <c r="SJ39" s="79"/>
      <c r="SK39" s="566"/>
      <c r="SL39" s="79"/>
      <c r="SM39" s="79"/>
      <c r="SN39" s="79"/>
      <c r="SO39" s="79"/>
      <c r="SP39" s="567"/>
      <c r="SQ39" s="79"/>
      <c r="SR39" s="79"/>
      <c r="SS39" s="566"/>
      <c r="ST39" s="79"/>
      <c r="SU39" s="79"/>
      <c r="SV39" s="79"/>
      <c r="SW39" s="79"/>
      <c r="SX39" s="79"/>
      <c r="SY39" s="79"/>
      <c r="SZ39" s="566"/>
      <c r="TA39" s="79"/>
      <c r="TB39" s="79"/>
      <c r="TC39" s="79"/>
      <c r="TD39" s="79"/>
      <c r="TE39" s="567"/>
      <c r="TF39" s="79"/>
      <c r="TG39" s="79"/>
      <c r="TH39" s="566"/>
      <c r="TI39" s="79"/>
      <c r="TJ39" s="79"/>
      <c r="TK39" s="79"/>
      <c r="TL39" s="79"/>
      <c r="TM39" s="79"/>
      <c r="TN39" s="79"/>
      <c r="TO39" s="566"/>
      <c r="TP39" s="79"/>
      <c r="TQ39" s="79"/>
      <c r="TR39" s="79"/>
      <c r="TS39" s="79"/>
      <c r="TT39" s="567"/>
      <c r="TU39" s="79"/>
      <c r="TV39" s="79"/>
      <c r="TW39" s="566"/>
      <c r="TX39" s="79"/>
      <c r="TY39" s="79"/>
      <c r="TZ39" s="79"/>
      <c r="UA39" s="79"/>
      <c r="UB39" s="79"/>
      <c r="UC39" s="79"/>
      <c r="UD39" s="566"/>
      <c r="UE39" s="79"/>
      <c r="UF39" s="79"/>
      <c r="UG39" s="79"/>
      <c r="UH39" s="79"/>
      <c r="UI39" s="567"/>
      <c r="UJ39" s="79"/>
      <c r="UK39" s="79"/>
      <c r="UL39" s="566"/>
      <c r="UM39" s="79"/>
      <c r="UN39" s="79"/>
      <c r="UO39" s="79"/>
      <c r="UP39" s="79"/>
      <c r="UQ39" s="79"/>
      <c r="UR39" s="79"/>
      <c r="US39" s="566"/>
      <c r="UT39" s="79"/>
      <c r="UU39" s="79"/>
      <c r="UV39" s="79"/>
      <c r="UW39" s="79"/>
      <c r="UX39" s="567"/>
      <c r="UY39" s="79"/>
      <c r="UZ39" s="79"/>
      <c r="VA39" s="566"/>
      <c r="VB39" s="79"/>
      <c r="VC39" s="79"/>
      <c r="VD39" s="79"/>
      <c r="VE39" s="79"/>
      <c r="VF39" s="79"/>
      <c r="VG39" s="79"/>
      <c r="VH39" s="566"/>
      <c r="VI39" s="79"/>
      <c r="VJ39" s="79"/>
      <c r="VK39" s="79"/>
      <c r="VL39" s="79"/>
      <c r="VM39" s="567"/>
      <c r="VN39" s="79"/>
      <c r="VO39" s="79"/>
      <c r="VP39" s="566"/>
      <c r="VQ39" s="79"/>
      <c r="VR39" s="79"/>
      <c r="VS39" s="79"/>
      <c r="VT39" s="79"/>
      <c r="VU39" s="79"/>
      <c r="VV39" s="79"/>
      <c r="VW39" s="566"/>
      <c r="VX39" s="79"/>
      <c r="VY39" s="79"/>
      <c r="VZ39" s="79"/>
      <c r="WA39" s="79"/>
      <c r="WB39" s="567"/>
      <c r="WC39" s="79"/>
      <c r="WD39" s="79"/>
      <c r="WE39" s="566"/>
      <c r="WF39" s="79"/>
      <c r="WG39" s="79"/>
      <c r="WH39" s="79"/>
      <c r="WI39" s="79"/>
      <c r="WJ39" s="79"/>
      <c r="WK39" s="79"/>
      <c r="WL39" s="566"/>
      <c r="WM39" s="79"/>
      <c r="WN39" s="79"/>
      <c r="WO39" s="79"/>
      <c r="WP39" s="79"/>
      <c r="WQ39" s="567"/>
      <c r="WR39" s="79"/>
      <c r="WS39" s="79"/>
      <c r="WT39" s="566"/>
      <c r="WU39" s="79"/>
      <c r="WV39" s="79"/>
      <c r="WW39" s="79"/>
      <c r="WX39" s="79"/>
      <c r="WY39" s="79"/>
      <c r="WZ39" s="79"/>
      <c r="XA39" s="566"/>
      <c r="XB39" s="79"/>
      <c r="XC39" s="79"/>
      <c r="XD39" s="79"/>
      <c r="XE39" s="79"/>
      <c r="XF39" s="567"/>
      <c r="XG39" s="79"/>
      <c r="XH39" s="79"/>
      <c r="XI39" s="566"/>
      <c r="XJ39" s="79"/>
      <c r="XK39" s="79"/>
      <c r="XL39" s="79"/>
      <c r="XM39" s="79"/>
      <c r="XN39" s="79"/>
      <c r="XO39" s="79"/>
      <c r="XP39" s="566"/>
      <c r="XQ39" s="79"/>
      <c r="XR39" s="79"/>
      <c r="XS39" s="79"/>
      <c r="XT39" s="79"/>
      <c r="XU39" s="567"/>
      <c r="XV39" s="79"/>
      <c r="XW39" s="79"/>
      <c r="XX39" s="566"/>
      <c r="XY39" s="79"/>
      <c r="XZ39" s="79"/>
      <c r="YA39" s="79"/>
      <c r="YB39" s="79"/>
      <c r="YC39" s="79"/>
      <c r="YD39" s="79"/>
      <c r="YE39" s="566"/>
      <c r="YF39" s="79"/>
      <c r="YG39" s="79"/>
      <c r="YH39" s="79"/>
      <c r="YI39" s="79"/>
      <c r="YJ39" s="567"/>
      <c r="YK39" s="79"/>
      <c r="YL39" s="79"/>
      <c r="YM39" s="566"/>
      <c r="YN39" s="79"/>
      <c r="YO39" s="79"/>
      <c r="YP39" s="79"/>
      <c r="YQ39" s="79"/>
      <c r="YR39" s="79"/>
      <c r="YS39" s="79"/>
      <c r="YT39" s="566"/>
      <c r="YU39" s="79"/>
      <c r="YV39" s="79"/>
      <c r="YW39" s="79"/>
      <c r="YX39" s="79"/>
      <c r="YY39" s="567"/>
      <c r="YZ39" s="79"/>
      <c r="ZA39" s="79"/>
      <c r="ZB39" s="566"/>
      <c r="ZC39" s="79"/>
      <c r="ZD39" s="79"/>
      <c r="ZE39" s="79"/>
      <c r="ZF39" s="79"/>
      <c r="ZG39" s="79"/>
      <c r="ZH39" s="79"/>
      <c r="ZI39" s="566"/>
      <c r="ZJ39" s="79"/>
      <c r="ZK39" s="79"/>
      <c r="ZL39" s="79"/>
      <c r="ZM39" s="79"/>
      <c r="ZN39" s="567"/>
      <c r="ZO39" s="79"/>
      <c r="ZP39" s="79"/>
      <c r="ZQ39" s="566"/>
      <c r="ZR39" s="79"/>
      <c r="ZS39" s="79"/>
      <c r="ZT39" s="79"/>
      <c r="ZU39" s="79"/>
      <c r="ZV39" s="79"/>
      <c r="ZW39" s="79"/>
      <c r="ZX39" s="566"/>
      <c r="ZY39" s="79"/>
      <c r="ZZ39" s="79"/>
      <c r="AAA39" s="79"/>
      <c r="AAB39" s="79"/>
      <c r="AAC39" s="567"/>
      <c r="AAD39" s="79"/>
      <c r="AAE39" s="79"/>
      <c r="AAF39" s="566"/>
      <c r="AAG39" s="79"/>
      <c r="AAH39" s="79"/>
      <c r="AAI39" s="79"/>
      <c r="AAJ39" s="79"/>
      <c r="AAK39" s="79"/>
      <c r="AAL39" s="79"/>
      <c r="AAM39" s="566"/>
      <c r="AAN39" s="79"/>
      <c r="AAO39" s="79"/>
      <c r="AAP39" s="79"/>
      <c r="AAQ39" s="79"/>
      <c r="AAR39" s="567"/>
      <c r="AAS39" s="79"/>
      <c r="AAT39" s="79"/>
      <c r="AAU39" s="566"/>
      <c r="AAV39" s="79"/>
      <c r="AAW39" s="79"/>
      <c r="AAX39" s="79"/>
      <c r="AAY39" s="79"/>
      <c r="AAZ39" s="79"/>
      <c r="ABA39" s="79"/>
      <c r="ABB39" s="566"/>
      <c r="ABC39" s="79"/>
      <c r="ABD39" s="79"/>
      <c r="ABE39" s="79"/>
      <c r="ABF39" s="79"/>
      <c r="ABG39" s="567"/>
      <c r="ABH39" s="79"/>
      <c r="ABI39" s="79"/>
      <c r="ABJ39" s="566"/>
      <c r="ABK39" s="79"/>
      <c r="ABL39" s="79"/>
      <c r="ABM39" s="79"/>
      <c r="ABN39" s="79"/>
      <c r="ABO39" s="79"/>
      <c r="ABP39" s="79"/>
      <c r="ABQ39" s="566"/>
      <c r="ABR39" s="79"/>
      <c r="ABS39" s="79"/>
      <c r="ABT39" s="79"/>
      <c r="ABU39" s="79"/>
      <c r="ABV39" s="567"/>
      <c r="ABW39" s="79"/>
      <c r="ABX39" s="79"/>
      <c r="ABY39" s="566"/>
      <c r="ABZ39" s="79"/>
      <c r="ACA39" s="79"/>
      <c r="ACB39" s="79"/>
      <c r="ACC39" s="79"/>
      <c r="ACD39" s="79"/>
      <c r="ACE39" s="79"/>
      <c r="ACF39" s="566"/>
      <c r="ACG39" s="79"/>
      <c r="ACH39" s="79"/>
      <c r="ACI39" s="79"/>
      <c r="ACJ39" s="79"/>
      <c r="ACK39" s="567"/>
      <c r="ACL39" s="79"/>
      <c r="ACM39" s="79"/>
      <c r="ACN39" s="566"/>
      <c r="ACO39" s="79"/>
      <c r="ACP39" s="79"/>
      <c r="ACQ39" s="79"/>
      <c r="ACR39" s="79"/>
      <c r="ACS39" s="79"/>
      <c r="ACT39" s="79"/>
      <c r="ACU39" s="566"/>
      <c r="ACV39" s="79"/>
      <c r="ACW39" s="79"/>
      <c r="ACX39" s="79"/>
      <c r="ACY39" s="79"/>
      <c r="ACZ39" s="567"/>
      <c r="ADA39" s="79"/>
      <c r="ADB39" s="79"/>
      <c r="ADC39" s="566"/>
      <c r="ADD39" s="79"/>
      <c r="ADE39" s="79"/>
      <c r="ADF39" s="79"/>
      <c r="ADG39" s="79"/>
      <c r="ADH39" s="79"/>
      <c r="ADI39" s="79"/>
      <c r="ADJ39" s="566"/>
      <c r="ADK39" s="79"/>
      <c r="ADL39" s="79"/>
      <c r="ADM39" s="79"/>
      <c r="ADN39" s="79"/>
      <c r="ADO39" s="567"/>
      <c r="ADP39" s="79"/>
      <c r="ADQ39" s="79"/>
      <c r="ADR39" s="566"/>
      <c r="ADS39" s="79"/>
      <c r="ADT39" s="79"/>
      <c r="ADU39" s="79"/>
      <c r="ADV39" s="79"/>
      <c r="ADW39" s="79"/>
      <c r="ADX39" s="79"/>
      <c r="ADY39" s="566"/>
      <c r="ADZ39" s="79"/>
      <c r="AEA39" s="79"/>
      <c r="AEB39" s="79"/>
      <c r="AEC39" s="79"/>
      <c r="AED39" s="567"/>
      <c r="AEE39" s="79"/>
      <c r="AEF39" s="79"/>
      <c r="AEG39" s="566"/>
      <c r="AEH39" s="79"/>
      <c r="AEI39" s="79"/>
      <c r="AEJ39" s="79"/>
      <c r="AEK39" s="79"/>
      <c r="AEL39" s="79"/>
      <c r="AEM39" s="79"/>
      <c r="AEN39" s="566"/>
      <c r="AEO39" s="79"/>
      <c r="AEP39" s="79"/>
      <c r="AEQ39" s="79"/>
      <c r="AER39" s="79"/>
      <c r="AES39" s="567"/>
      <c r="AET39" s="79"/>
      <c r="AEU39" s="79"/>
      <c r="AEV39" s="566"/>
      <c r="AEW39" s="79"/>
      <c r="AEX39" s="79"/>
      <c r="AEY39" s="79"/>
      <c r="AEZ39" s="79"/>
      <c r="AFA39" s="79"/>
      <c r="AFB39" s="79"/>
      <c r="AFC39" s="566"/>
      <c r="AFD39" s="79"/>
      <c r="AFE39" s="79"/>
      <c r="AFF39" s="79"/>
      <c r="AFG39" s="79"/>
      <c r="AFH39" s="567"/>
      <c r="AFI39" s="79"/>
      <c r="AFJ39" s="79"/>
      <c r="AFK39" s="566"/>
      <c r="AFL39" s="79"/>
      <c r="AFM39" s="79"/>
      <c r="AFN39" s="79"/>
      <c r="AFO39" s="79"/>
      <c r="AFP39" s="79"/>
      <c r="AFQ39" s="79"/>
      <c r="AFR39" s="566"/>
      <c r="AFS39" s="79"/>
      <c r="AFT39" s="79"/>
      <c r="AFU39" s="79"/>
      <c r="AFV39" s="79"/>
      <c r="AFW39" s="567"/>
      <c r="AFX39" s="79"/>
      <c r="AFY39" s="79"/>
      <c r="AFZ39" s="566"/>
      <c r="AGA39" s="79"/>
      <c r="AGB39" s="79"/>
      <c r="AGC39" s="79"/>
      <c r="AGD39" s="79"/>
      <c r="AGE39" s="79"/>
      <c r="AGF39" s="79"/>
      <c r="AGG39" s="566"/>
      <c r="AGH39" s="79"/>
      <c r="AGI39" s="79"/>
      <c r="AGJ39" s="79"/>
      <c r="AGK39" s="79"/>
      <c r="AGL39" s="567"/>
      <c r="AGM39" s="79"/>
      <c r="AGN39" s="79"/>
      <c r="AGO39" s="566"/>
      <c r="AGP39" s="79"/>
      <c r="AGQ39" s="79"/>
      <c r="AGR39" s="79"/>
      <c r="AGS39" s="79"/>
      <c r="AGT39" s="79"/>
      <c r="AGU39" s="79"/>
      <c r="AGV39" s="566"/>
      <c r="AGW39" s="79"/>
      <c r="AGX39" s="79"/>
      <c r="AGY39" s="79"/>
      <c r="AGZ39" s="79"/>
      <c r="AHA39" s="567"/>
      <c r="AHB39" s="79"/>
      <c r="AHC39" s="79"/>
      <c r="AHD39" s="566"/>
      <c r="AHE39" s="79"/>
      <c r="AHF39" s="79"/>
      <c r="AHG39" s="79"/>
      <c r="AHH39" s="79"/>
      <c r="AHI39" s="79"/>
      <c r="AHJ39" s="79"/>
      <c r="AHK39" s="566"/>
      <c r="AHL39" s="79"/>
      <c r="AHM39" s="79"/>
      <c r="AHN39" s="79"/>
      <c r="AHO39" s="79"/>
      <c r="AHP39" s="567"/>
      <c r="AHQ39" s="79"/>
      <c r="AHR39" s="79"/>
      <c r="AHS39" s="566"/>
      <c r="AHT39" s="79"/>
      <c r="AHU39" s="79"/>
      <c r="AHV39" s="79"/>
      <c r="AHW39" s="79"/>
      <c r="AHX39" s="79"/>
      <c r="AHY39" s="79"/>
      <c r="AHZ39" s="566"/>
      <c r="AIA39" s="79"/>
      <c r="AIB39" s="79"/>
      <c r="AIC39" s="79"/>
      <c r="AID39" s="79"/>
      <c r="AIE39" s="567"/>
      <c r="AIF39" s="79"/>
      <c r="AIG39" s="79"/>
      <c r="AIH39" s="566"/>
      <c r="AII39" s="79"/>
      <c r="AIJ39" s="79"/>
      <c r="AIK39" s="79"/>
      <c r="AIL39" s="79"/>
      <c r="AIM39" s="79"/>
      <c r="AIN39" s="79"/>
      <c r="AIO39" s="566"/>
      <c r="AIP39" s="79"/>
      <c r="AIQ39" s="79"/>
      <c r="AIR39" s="79"/>
      <c r="AIS39" s="79"/>
      <c r="AIT39" s="567"/>
      <c r="AIU39" s="79"/>
      <c r="AIV39" s="79"/>
      <c r="AIW39" s="566"/>
      <c r="AIX39" s="79"/>
      <c r="AIY39" s="79"/>
      <c r="AIZ39" s="79"/>
      <c r="AJA39" s="79"/>
      <c r="AJB39" s="79"/>
      <c r="AJC39" s="79"/>
      <c r="AJD39" s="566"/>
      <c r="AJE39" s="79"/>
      <c r="AJF39" s="79"/>
      <c r="AJG39" s="79"/>
      <c r="AJH39" s="79"/>
      <c r="AJI39" s="567"/>
      <c r="AJJ39" s="79"/>
      <c r="AJK39" s="79"/>
      <c r="AJL39" s="566"/>
      <c r="AJM39" s="79"/>
      <c r="AJN39" s="79"/>
      <c r="AJO39" s="79"/>
      <c r="AJP39" s="79"/>
      <c r="AJQ39" s="79"/>
      <c r="AJR39" s="79"/>
      <c r="AJS39" s="566"/>
      <c r="AJT39" s="79"/>
      <c r="AJU39" s="79"/>
      <c r="AJV39" s="79"/>
      <c r="AJW39" s="79"/>
      <c r="AJX39" s="567"/>
      <c r="AJY39" s="79"/>
      <c r="AJZ39" s="79"/>
      <c r="AKA39" s="566"/>
      <c r="AKB39" s="79"/>
      <c r="AKC39" s="79"/>
      <c r="AKD39" s="79"/>
      <c r="AKE39" s="79"/>
      <c r="AKF39" s="79"/>
      <c r="AKG39" s="79"/>
      <c r="AKH39" s="566"/>
      <c r="AKI39" s="79"/>
      <c r="AKJ39" s="79"/>
      <c r="AKK39" s="79"/>
      <c r="AKL39" s="79"/>
      <c r="AKM39" s="567"/>
      <c r="AKN39" s="79"/>
      <c r="AKO39" s="79"/>
      <c r="AKP39" s="566"/>
      <c r="AKQ39" s="79"/>
      <c r="AKR39" s="79"/>
      <c r="AKS39" s="79"/>
      <c r="AKT39" s="79"/>
      <c r="AKU39" s="79"/>
      <c r="AKV39" s="79"/>
      <c r="AKW39" s="566"/>
      <c r="AKX39" s="79"/>
      <c r="AKY39" s="79"/>
      <c r="AKZ39" s="79"/>
      <c r="ALA39" s="79"/>
      <c r="ALB39" s="567"/>
      <c r="ALC39" s="79"/>
      <c r="ALD39" s="79"/>
      <c r="ALE39" s="566"/>
      <c r="ALF39" s="79"/>
      <c r="ALG39" s="79"/>
      <c r="ALH39" s="79"/>
      <c r="ALI39" s="79"/>
      <c r="ALJ39" s="79"/>
      <c r="ALK39" s="79"/>
      <c r="ALL39" s="566"/>
      <c r="ALM39" s="79"/>
      <c r="ALN39" s="79"/>
      <c r="ALO39" s="79"/>
      <c r="ALP39" s="79"/>
      <c r="ALQ39" s="567"/>
      <c r="ALR39" s="79"/>
      <c r="ALS39" s="79"/>
      <c r="ALT39" s="566"/>
      <c r="ALU39" s="79"/>
      <c r="ALV39" s="79"/>
      <c r="ALW39" s="79"/>
      <c r="ALX39" s="79"/>
      <c r="ALY39" s="79"/>
      <c r="ALZ39" s="79"/>
      <c r="AMA39" s="566"/>
      <c r="AMB39" s="79"/>
      <c r="AMC39" s="79"/>
      <c r="AMD39" s="79"/>
      <c r="AME39" s="79"/>
      <c r="AMF39" s="567"/>
      <c r="AMG39" s="79"/>
      <c r="AMH39" s="79"/>
      <c r="AMI39" s="566"/>
      <c r="AMJ39" s="79"/>
      <c r="AMK39" s="79"/>
      <c r="AML39" s="79"/>
      <c r="AMM39" s="79"/>
      <c r="AMN39" s="79"/>
      <c r="AMO39" s="79"/>
      <c r="AMP39" s="566"/>
      <c r="AMQ39" s="79"/>
      <c r="AMR39" s="79"/>
      <c r="AMS39" s="79"/>
      <c r="AMT39" s="79"/>
      <c r="AMU39" s="567"/>
      <c r="AMV39" s="79"/>
      <c r="AMW39" s="79"/>
      <c r="AMX39" s="566"/>
      <c r="AMY39" s="79"/>
      <c r="AMZ39" s="79"/>
      <c r="ANA39" s="79"/>
      <c r="ANB39" s="79"/>
      <c r="ANC39" s="79"/>
      <c r="AND39" s="79"/>
      <c r="ANE39" s="566"/>
      <c r="ANF39" s="79"/>
      <c r="ANG39" s="79"/>
      <c r="ANH39" s="79"/>
      <c r="ANI39" s="79"/>
      <c r="ANJ39" s="567"/>
      <c r="ANK39" s="79"/>
      <c r="ANL39" s="79"/>
      <c r="ANM39" s="566"/>
      <c r="ANN39" s="79"/>
      <c r="ANO39" s="79"/>
      <c r="ANP39" s="79"/>
      <c r="ANQ39" s="79"/>
      <c r="ANR39" s="79"/>
      <c r="ANS39" s="79"/>
      <c r="ANT39" s="566"/>
      <c r="ANU39" s="79"/>
      <c r="ANV39" s="79"/>
      <c r="ANW39" s="79"/>
      <c r="ANX39" s="79"/>
      <c r="ANY39" s="567"/>
      <c r="ANZ39" s="79"/>
      <c r="AOA39" s="79"/>
      <c r="AOB39" s="566"/>
      <c r="AOC39" s="79"/>
      <c r="AOD39" s="79"/>
      <c r="AOE39" s="79"/>
      <c r="AOF39" s="79"/>
      <c r="AOG39" s="79"/>
      <c r="AOH39" s="79"/>
      <c r="AOI39" s="566"/>
      <c r="AOJ39" s="79"/>
      <c r="AOK39" s="79"/>
      <c r="AOL39" s="79"/>
      <c r="AOM39" s="79"/>
      <c r="AON39" s="567"/>
      <c r="AOO39" s="79"/>
      <c r="AOP39" s="79"/>
      <c r="AOQ39" s="566"/>
      <c r="AOR39" s="79"/>
      <c r="AOS39" s="79"/>
      <c r="AOT39" s="79"/>
      <c r="AOU39" s="79"/>
      <c r="AOV39" s="79"/>
      <c r="AOW39" s="79"/>
      <c r="AOX39" s="566"/>
      <c r="AOY39" s="79"/>
      <c r="AOZ39" s="79"/>
      <c r="APA39" s="79"/>
      <c r="APB39" s="79"/>
      <c r="APC39" s="567"/>
      <c r="APD39" s="79"/>
      <c r="APE39" s="79"/>
      <c r="APF39" s="566"/>
      <c r="APG39" s="79"/>
      <c r="APH39" s="79"/>
      <c r="API39" s="79"/>
      <c r="APJ39" s="79"/>
      <c r="APK39" s="79"/>
      <c r="APL39" s="79"/>
      <c r="APM39" s="566"/>
      <c r="APN39" s="79"/>
      <c r="APO39" s="79"/>
      <c r="APP39" s="79"/>
      <c r="APQ39" s="79"/>
      <c r="APR39" s="567"/>
      <c r="APS39" s="79"/>
      <c r="APT39" s="79"/>
      <c r="APU39" s="566"/>
      <c r="APV39" s="79"/>
      <c r="APW39" s="79"/>
      <c r="APX39" s="79"/>
      <c r="APY39" s="79"/>
      <c r="APZ39" s="79"/>
      <c r="AQA39" s="79"/>
      <c r="AQB39" s="566"/>
      <c r="AQC39" s="79"/>
      <c r="AQD39" s="79"/>
      <c r="AQE39" s="79"/>
      <c r="AQF39" s="79"/>
      <c r="AQG39" s="567"/>
      <c r="AQH39" s="79"/>
      <c r="AQI39" s="79"/>
      <c r="AQJ39" s="566"/>
      <c r="AQK39" s="79"/>
      <c r="AQL39" s="79"/>
      <c r="AQM39" s="79"/>
      <c r="AQN39" s="79"/>
      <c r="AQO39" s="79"/>
      <c r="AQP39" s="79"/>
      <c r="AQQ39" s="566"/>
      <c r="AQR39" s="79"/>
      <c r="AQS39" s="79"/>
      <c r="AQT39" s="79"/>
      <c r="AQU39" s="79"/>
      <c r="AQV39" s="567"/>
      <c r="AQW39" s="79"/>
      <c r="AQX39" s="79"/>
      <c r="AQY39" s="566"/>
      <c r="AQZ39" s="79"/>
      <c r="ARA39" s="79"/>
      <c r="ARB39" s="79"/>
      <c r="ARC39" s="79"/>
      <c r="ARD39" s="79"/>
      <c r="ARE39" s="79"/>
      <c r="ARF39" s="566"/>
      <c r="ARG39" s="79"/>
      <c r="ARH39" s="79"/>
      <c r="ARI39" s="79"/>
      <c r="ARJ39" s="79"/>
      <c r="ARK39" s="567"/>
      <c r="ARL39" s="79"/>
      <c r="ARM39" s="79"/>
      <c r="ARN39" s="566"/>
      <c r="ARO39" s="79"/>
      <c r="ARP39" s="79"/>
      <c r="ARQ39" s="79"/>
      <c r="ARR39" s="79"/>
      <c r="ARS39" s="79"/>
      <c r="ART39" s="79"/>
      <c r="ARU39" s="566"/>
      <c r="ARV39" s="79"/>
      <c r="ARW39" s="79"/>
      <c r="ARX39" s="79"/>
      <c r="ARY39" s="79"/>
      <c r="ARZ39" s="567"/>
      <c r="ASA39" s="79"/>
      <c r="ASB39" s="79"/>
      <c r="ASC39" s="566"/>
      <c r="ASD39" s="79"/>
      <c r="ASE39" s="79"/>
      <c r="ASF39" s="79"/>
      <c r="ASG39" s="79"/>
      <c r="ASH39" s="79"/>
      <c r="ASI39" s="79"/>
      <c r="ASJ39" s="566"/>
      <c r="ASK39" s="79"/>
      <c r="ASL39" s="79"/>
      <c r="ASM39" s="79"/>
      <c r="ASN39" s="79"/>
      <c r="ASO39" s="567"/>
      <c r="ASP39" s="79"/>
      <c r="ASQ39" s="79"/>
      <c r="ASR39" s="566"/>
      <c r="ASS39" s="79"/>
      <c r="AST39" s="79"/>
      <c r="ASU39" s="79"/>
      <c r="ASV39" s="79"/>
      <c r="ASW39" s="79"/>
      <c r="ASX39" s="79"/>
      <c r="ASY39" s="566"/>
      <c r="ASZ39" s="79"/>
      <c r="ATA39" s="79"/>
      <c r="ATB39" s="79"/>
      <c r="ATC39" s="79"/>
      <c r="ATD39" s="567"/>
      <c r="ATE39" s="79"/>
      <c r="ATF39" s="79"/>
      <c r="ATG39" s="566"/>
      <c r="ATH39" s="79"/>
      <c r="ATI39" s="79"/>
      <c r="ATJ39" s="79"/>
      <c r="ATK39" s="79"/>
      <c r="ATL39" s="79"/>
      <c r="ATM39" s="79"/>
      <c r="ATN39" s="566"/>
      <c r="ATO39" s="79"/>
      <c r="ATP39" s="79"/>
      <c r="ATQ39" s="79"/>
      <c r="ATR39" s="79"/>
      <c r="ATS39" s="567"/>
      <c r="ATT39" s="79"/>
      <c r="ATU39" s="79"/>
      <c r="ATV39" s="566"/>
      <c r="ATW39" s="79"/>
      <c r="ATX39" s="79"/>
      <c r="ATY39" s="79"/>
      <c r="ATZ39" s="79"/>
      <c r="AUA39" s="79"/>
      <c r="AUB39" s="79"/>
      <c r="AUC39" s="566"/>
      <c r="AUD39" s="79"/>
      <c r="AUE39" s="79"/>
      <c r="AUF39" s="79"/>
      <c r="AUG39" s="79"/>
      <c r="AUH39" s="567"/>
      <c r="AUI39" s="79"/>
      <c r="AUJ39" s="79"/>
      <c r="AUK39" s="566"/>
      <c r="AUL39" s="79"/>
      <c r="AUM39" s="79"/>
      <c r="AUN39" s="79"/>
      <c r="AUO39" s="79"/>
      <c r="AUP39" s="79"/>
      <c r="AUQ39" s="79"/>
      <c r="AUR39" s="566"/>
      <c r="AUS39" s="79"/>
      <c r="AUT39" s="79"/>
      <c r="AUU39" s="79"/>
      <c r="AUV39" s="79"/>
      <c r="AUW39" s="567"/>
      <c r="AUX39" s="79"/>
      <c r="AUY39" s="79"/>
      <c r="AUZ39" s="566"/>
      <c r="AVA39" s="79"/>
      <c r="AVB39" s="79"/>
      <c r="AVC39" s="79"/>
      <c r="AVD39" s="79"/>
      <c r="AVE39" s="79"/>
      <c r="AVF39" s="79"/>
      <c r="AVG39" s="566"/>
      <c r="AVH39" s="79"/>
      <c r="AVI39" s="79"/>
      <c r="AVJ39" s="79"/>
      <c r="AVK39" s="79"/>
      <c r="AVL39" s="567"/>
      <c r="AVM39" s="79"/>
      <c r="AVN39" s="79"/>
      <c r="AVO39" s="566"/>
      <c r="AVP39" s="79"/>
      <c r="AVQ39" s="79"/>
      <c r="AVR39" s="79"/>
      <c r="AVS39" s="79"/>
      <c r="AVT39" s="79"/>
      <c r="AVU39" s="79"/>
      <c r="AVV39" s="566"/>
      <c r="AVW39" s="79"/>
      <c r="AVX39" s="79"/>
      <c r="AVY39" s="79"/>
      <c r="AVZ39" s="79"/>
      <c r="AWA39" s="567"/>
      <c r="AWB39" s="79"/>
      <c r="AWC39" s="79"/>
      <c r="AWD39" s="566"/>
      <c r="AWE39" s="79"/>
      <c r="AWF39" s="79"/>
      <c r="AWG39" s="79"/>
      <c r="AWH39" s="79"/>
      <c r="AWI39" s="79"/>
      <c r="AWJ39" s="79"/>
      <c r="AWK39" s="566"/>
      <c r="AWL39" s="79"/>
      <c r="AWM39" s="79"/>
      <c r="AWN39" s="79"/>
      <c r="AWO39" s="79"/>
      <c r="AWP39" s="567"/>
      <c r="AWQ39" s="79"/>
      <c r="AWR39" s="79"/>
      <c r="AWS39" s="566"/>
      <c r="AWT39" s="79"/>
      <c r="AWU39" s="79"/>
      <c r="AWV39" s="79"/>
      <c r="AWW39" s="79"/>
      <c r="AWX39" s="79"/>
      <c r="AWY39" s="79"/>
      <c r="AWZ39" s="566"/>
      <c r="AXA39" s="79"/>
      <c r="AXB39" s="79"/>
      <c r="AXC39" s="79"/>
      <c r="AXD39" s="79"/>
      <c r="AXE39" s="567"/>
      <c r="AXF39" s="79"/>
      <c r="AXG39" s="79"/>
      <c r="AXH39" s="566"/>
      <c r="AXI39" s="79"/>
      <c r="AXJ39" s="79"/>
      <c r="AXK39" s="79"/>
      <c r="AXL39" s="79"/>
      <c r="AXM39" s="79"/>
      <c r="AXN39" s="79"/>
      <c r="AXO39" s="566"/>
      <c r="AXP39" s="79"/>
      <c r="AXQ39" s="79"/>
      <c r="AXR39" s="79"/>
      <c r="AXS39" s="79"/>
      <c r="AXT39" s="567"/>
      <c r="AXU39" s="79"/>
      <c r="AXV39" s="79"/>
      <c r="AXW39" s="566"/>
      <c r="AXX39" s="79"/>
      <c r="AXY39" s="79"/>
      <c r="AXZ39" s="79"/>
      <c r="AYA39" s="79"/>
      <c r="AYB39" s="79"/>
      <c r="AYC39" s="79"/>
      <c r="AYD39" s="566"/>
      <c r="AYE39" s="79"/>
      <c r="AYF39" s="79"/>
      <c r="AYG39" s="79"/>
      <c r="AYH39" s="79"/>
      <c r="AYI39" s="567"/>
      <c r="AYJ39" s="79"/>
      <c r="AYK39" s="79"/>
      <c r="AYL39" s="566"/>
      <c r="AYM39" s="79"/>
      <c r="AYN39" s="79"/>
      <c r="AYO39" s="79"/>
      <c r="AYP39" s="79"/>
      <c r="AYQ39" s="79"/>
      <c r="AYR39" s="79"/>
      <c r="AYS39" s="566"/>
      <c r="AYT39" s="79"/>
      <c r="AYU39" s="79"/>
      <c r="AYV39" s="79"/>
      <c r="AYW39" s="79"/>
      <c r="AYX39" s="567"/>
      <c r="AYY39" s="79"/>
      <c r="AYZ39" s="79"/>
      <c r="AZA39" s="566"/>
      <c r="AZB39" s="79"/>
      <c r="AZC39" s="79"/>
      <c r="AZD39" s="79"/>
      <c r="AZE39" s="79"/>
      <c r="AZF39" s="79"/>
      <c r="AZG39" s="79"/>
      <c r="AZH39" s="566"/>
      <c r="AZI39" s="79"/>
      <c r="AZJ39" s="79"/>
      <c r="AZK39" s="79"/>
      <c r="AZL39" s="79"/>
      <c r="AZM39" s="567"/>
      <c r="AZN39" s="79"/>
      <c r="AZO39" s="79"/>
      <c r="AZP39" s="566"/>
      <c r="AZQ39" s="79"/>
      <c r="AZR39" s="79"/>
      <c r="AZS39" s="79"/>
      <c r="AZT39" s="79"/>
      <c r="AZU39" s="79"/>
      <c r="AZV39" s="79"/>
      <c r="AZW39" s="566"/>
      <c r="AZX39" s="79"/>
      <c r="AZY39" s="79"/>
      <c r="AZZ39" s="79"/>
      <c r="BAA39" s="79"/>
      <c r="BAB39" s="567"/>
      <c r="BAC39" s="79"/>
      <c r="BAD39" s="79"/>
      <c r="BAE39" s="566"/>
      <c r="BAF39" s="79"/>
      <c r="BAG39" s="79"/>
      <c r="BAH39" s="79"/>
      <c r="BAI39" s="79"/>
      <c r="BAJ39" s="79"/>
      <c r="BAK39" s="79"/>
      <c r="BAL39" s="566"/>
      <c r="BAM39" s="79"/>
      <c r="BAN39" s="79"/>
      <c r="BAO39" s="79"/>
      <c r="BAP39" s="79"/>
      <c r="BAQ39" s="567"/>
      <c r="BAR39" s="79"/>
      <c r="BAS39" s="79"/>
      <c r="BAT39" s="566"/>
      <c r="BAU39" s="79"/>
      <c r="BAV39" s="79"/>
      <c r="BAW39" s="79"/>
      <c r="BAX39" s="79"/>
      <c r="BAY39" s="79"/>
      <c r="BAZ39" s="79"/>
      <c r="BBA39" s="566"/>
      <c r="BBB39" s="79"/>
      <c r="BBC39" s="79"/>
      <c r="BBD39" s="79"/>
      <c r="BBE39" s="79"/>
      <c r="BBF39" s="567"/>
      <c r="BBG39" s="79"/>
      <c r="BBH39" s="79"/>
      <c r="BBI39" s="566"/>
      <c r="BBJ39" s="79"/>
      <c r="BBK39" s="79"/>
      <c r="BBL39" s="79"/>
      <c r="BBM39" s="79"/>
      <c r="BBN39" s="79"/>
      <c r="BBO39" s="79"/>
      <c r="BBP39" s="566"/>
      <c r="BBQ39" s="79"/>
      <c r="BBR39" s="79"/>
      <c r="BBS39" s="79"/>
      <c r="BBT39" s="79"/>
      <c r="BBU39" s="567"/>
      <c r="BBV39" s="79"/>
      <c r="BBW39" s="79"/>
      <c r="BBX39" s="566"/>
      <c r="BBY39" s="79"/>
      <c r="BBZ39" s="79"/>
      <c r="BCA39" s="79"/>
      <c r="BCB39" s="79"/>
      <c r="BCC39" s="79"/>
      <c r="BCD39" s="79"/>
      <c r="BCE39" s="566"/>
      <c r="BCF39" s="79"/>
      <c r="BCG39" s="79"/>
      <c r="BCH39" s="79"/>
      <c r="BCI39" s="79"/>
      <c r="BCJ39" s="567"/>
      <c r="BCK39" s="79"/>
      <c r="BCL39" s="79"/>
      <c r="BCM39" s="566"/>
      <c r="BCN39" s="79"/>
      <c r="BCO39" s="79"/>
      <c r="BCP39" s="79"/>
      <c r="BCQ39" s="79"/>
      <c r="BCR39" s="79"/>
      <c r="BCS39" s="79"/>
      <c r="BCT39" s="566"/>
      <c r="BCU39" s="79"/>
      <c r="BCV39" s="79"/>
      <c r="BCW39" s="79"/>
      <c r="BCX39" s="79"/>
      <c r="BCY39" s="567"/>
      <c r="BCZ39" s="79"/>
      <c r="BDA39" s="79"/>
      <c r="BDB39" s="566"/>
      <c r="BDC39" s="79"/>
      <c r="BDD39" s="79"/>
      <c r="BDE39" s="79"/>
      <c r="BDF39" s="79"/>
      <c r="BDG39" s="79"/>
      <c r="BDH39" s="79"/>
      <c r="BDI39" s="566"/>
      <c r="BDJ39" s="79"/>
      <c r="BDK39" s="79"/>
      <c r="BDL39" s="79"/>
      <c r="BDM39" s="79"/>
      <c r="BDN39" s="567"/>
      <c r="BDO39" s="79"/>
      <c r="BDP39" s="79"/>
      <c r="BDQ39" s="566"/>
      <c r="BDR39" s="79"/>
      <c r="BDS39" s="79"/>
      <c r="BDT39" s="79"/>
      <c r="BDU39" s="79"/>
      <c r="BDV39" s="79"/>
      <c r="BDW39" s="79"/>
      <c r="BDX39" s="566"/>
      <c r="BDY39" s="79"/>
      <c r="BDZ39" s="79"/>
      <c r="BEA39" s="79"/>
      <c r="BEB39" s="79"/>
      <c r="BEC39" s="567"/>
      <c r="BED39" s="79"/>
      <c r="BEE39" s="79"/>
      <c r="BEF39" s="566"/>
      <c r="BEG39" s="79"/>
      <c r="BEH39" s="79"/>
      <c r="BEI39" s="79"/>
      <c r="BEJ39" s="79"/>
      <c r="BEK39" s="79"/>
      <c r="BEL39" s="79"/>
      <c r="BEM39" s="566"/>
      <c r="BEN39" s="79"/>
      <c r="BEO39" s="79"/>
      <c r="BEP39" s="79"/>
      <c r="BEQ39" s="79"/>
      <c r="BER39" s="567"/>
      <c r="BES39" s="79"/>
      <c r="BET39" s="79"/>
      <c r="BEU39" s="566"/>
      <c r="BEV39" s="79"/>
      <c r="BEW39" s="79"/>
      <c r="BEX39" s="79"/>
      <c r="BEY39" s="79"/>
      <c r="BEZ39" s="79"/>
      <c r="BFA39" s="79"/>
      <c r="BFB39" s="566"/>
      <c r="BFC39" s="79"/>
      <c r="BFD39" s="79"/>
      <c r="BFE39" s="79"/>
      <c r="BFF39" s="79"/>
      <c r="BFG39" s="567"/>
      <c r="BFH39" s="79"/>
      <c r="BFI39" s="79"/>
      <c r="BFJ39" s="566"/>
      <c r="BFK39" s="79"/>
      <c r="BFL39" s="79"/>
      <c r="BFM39" s="79"/>
      <c r="BFN39" s="79"/>
      <c r="BFO39" s="79"/>
      <c r="BFP39" s="79"/>
      <c r="BFQ39" s="566"/>
      <c r="BFR39" s="79"/>
      <c r="BFS39" s="79"/>
      <c r="BFT39" s="79"/>
      <c r="BFU39" s="79"/>
      <c r="BFV39" s="567"/>
      <c r="BFW39" s="79"/>
      <c r="BFX39" s="79"/>
      <c r="BFY39" s="566"/>
      <c r="BFZ39" s="79"/>
      <c r="BGA39" s="79"/>
      <c r="BGB39" s="79"/>
      <c r="BGC39" s="79"/>
      <c r="BGD39" s="79"/>
      <c r="BGE39" s="79"/>
      <c r="BGF39" s="566"/>
      <c r="BGG39" s="79"/>
      <c r="BGH39" s="79"/>
      <c r="BGI39" s="79"/>
      <c r="BGJ39" s="79"/>
      <c r="BGK39" s="567"/>
      <c r="BGL39" s="79"/>
      <c r="BGM39" s="79"/>
      <c r="BGN39" s="566"/>
      <c r="BGO39" s="79"/>
      <c r="BGP39" s="79"/>
      <c r="BGQ39" s="79"/>
      <c r="BGR39" s="79"/>
      <c r="BGS39" s="79"/>
      <c r="BGT39" s="79"/>
      <c r="BGU39" s="566"/>
      <c r="BGV39" s="79"/>
      <c r="BGW39" s="79"/>
      <c r="BGX39" s="79"/>
      <c r="BGY39" s="79"/>
      <c r="BGZ39" s="567"/>
      <c r="BHA39" s="79"/>
      <c r="BHB39" s="79"/>
      <c r="BHC39" s="566"/>
      <c r="BHD39" s="79"/>
      <c r="BHE39" s="79"/>
      <c r="BHF39" s="79"/>
      <c r="BHG39" s="79"/>
      <c r="BHH39" s="79"/>
      <c r="BHI39" s="79"/>
      <c r="BHJ39" s="566"/>
      <c r="BHK39" s="79"/>
      <c r="BHL39" s="79"/>
      <c r="BHM39" s="79"/>
      <c r="BHN39" s="79"/>
      <c r="BHO39" s="567"/>
      <c r="BHP39" s="79"/>
      <c r="BHQ39" s="79"/>
      <c r="BHR39" s="566"/>
      <c r="BHS39" s="79"/>
      <c r="BHT39" s="79"/>
      <c r="BHU39" s="79"/>
      <c r="BHV39" s="79"/>
      <c r="BHW39" s="79"/>
      <c r="BHX39" s="79"/>
      <c r="BHY39" s="566"/>
      <c r="BHZ39" s="79"/>
      <c r="BIA39" s="79"/>
      <c r="BIB39" s="79"/>
      <c r="BIC39" s="79"/>
      <c r="BID39" s="567"/>
      <c r="BIE39" s="79"/>
      <c r="BIF39" s="79"/>
      <c r="BIG39" s="566"/>
      <c r="BIH39" s="79"/>
      <c r="BII39" s="79"/>
      <c r="BIJ39" s="79"/>
      <c r="BIK39" s="79"/>
      <c r="BIL39" s="79"/>
      <c r="BIM39" s="79"/>
      <c r="BIN39" s="566"/>
      <c r="BIO39" s="79"/>
      <c r="BIP39" s="79"/>
      <c r="BIQ39" s="79"/>
      <c r="BIR39" s="79"/>
      <c r="BIS39" s="567"/>
      <c r="BIT39" s="79"/>
      <c r="BIU39" s="79"/>
      <c r="BIV39" s="566"/>
      <c r="BIW39" s="79"/>
      <c r="BIX39" s="79"/>
      <c r="BIY39" s="79"/>
      <c r="BIZ39" s="79"/>
      <c r="BJA39" s="79"/>
      <c r="BJB39" s="79"/>
      <c r="BJC39" s="566"/>
      <c r="BJD39" s="79"/>
      <c r="BJE39" s="79"/>
      <c r="BJF39" s="79"/>
      <c r="BJG39" s="79"/>
      <c r="BJH39" s="567"/>
      <c r="BJI39" s="79"/>
      <c r="BJJ39" s="79"/>
      <c r="BJK39" s="566"/>
      <c r="BJL39" s="79"/>
      <c r="BJM39" s="79"/>
      <c r="BJN39" s="79"/>
      <c r="BJO39" s="79"/>
      <c r="BJP39" s="79"/>
      <c r="BJQ39" s="79"/>
      <c r="BJR39" s="566"/>
      <c r="BJS39" s="79"/>
      <c r="BJT39" s="79"/>
      <c r="BJU39" s="79"/>
      <c r="BJV39" s="79"/>
      <c r="BJW39" s="567"/>
      <c r="BJX39" s="79"/>
      <c r="BJY39" s="79"/>
      <c r="BJZ39" s="566"/>
      <c r="BKA39" s="79"/>
      <c r="BKB39" s="79"/>
      <c r="BKC39" s="79"/>
      <c r="BKD39" s="79"/>
      <c r="BKE39" s="79"/>
      <c r="BKF39" s="79"/>
      <c r="BKG39" s="566"/>
      <c r="BKH39" s="79"/>
      <c r="BKI39" s="79"/>
      <c r="BKJ39" s="79"/>
      <c r="BKK39" s="79"/>
      <c r="BKL39" s="567"/>
      <c r="BKM39" s="79"/>
      <c r="BKN39" s="79"/>
      <c r="BKO39" s="566"/>
      <c r="BKP39" s="79"/>
      <c r="BKQ39" s="79"/>
      <c r="BKR39" s="79"/>
      <c r="BKS39" s="79"/>
      <c r="BKT39" s="79"/>
      <c r="BKU39" s="79"/>
      <c r="BKV39" s="566"/>
      <c r="BKW39" s="79"/>
      <c r="BKX39" s="79"/>
      <c r="BKY39" s="79"/>
      <c r="BKZ39" s="79"/>
      <c r="BLA39" s="567"/>
      <c r="BLB39" s="79"/>
      <c r="BLC39" s="79"/>
      <c r="BLD39" s="566"/>
      <c r="BLE39" s="79"/>
      <c r="BLF39" s="79"/>
      <c r="BLG39" s="79"/>
      <c r="BLH39" s="79"/>
      <c r="BLI39" s="79"/>
      <c r="BLJ39" s="79"/>
      <c r="BLK39" s="566"/>
      <c r="BLL39" s="79"/>
      <c r="BLM39" s="79"/>
      <c r="BLN39" s="79"/>
      <c r="BLO39" s="79"/>
      <c r="BLP39" s="567"/>
      <c r="BLQ39" s="79"/>
      <c r="BLR39" s="79"/>
      <c r="BLS39" s="566"/>
      <c r="BLT39" s="79"/>
      <c r="BLU39" s="79"/>
      <c r="BLV39" s="79"/>
      <c r="BLW39" s="79"/>
      <c r="BLX39" s="79"/>
      <c r="BLY39" s="79"/>
      <c r="BLZ39" s="566"/>
      <c r="BMA39" s="79"/>
      <c r="BMB39" s="79"/>
      <c r="BMC39" s="79"/>
      <c r="BMD39" s="79"/>
      <c r="BME39" s="567"/>
      <c r="BMF39" s="79"/>
      <c r="BMG39" s="79"/>
      <c r="BMH39" s="566"/>
      <c r="BMI39" s="79"/>
      <c r="BMJ39" s="79"/>
      <c r="BMK39" s="79"/>
      <c r="BML39" s="79"/>
      <c r="BMM39" s="79"/>
      <c r="BMN39" s="79"/>
      <c r="BMO39" s="566"/>
      <c r="BMP39" s="79"/>
      <c r="BMQ39" s="79"/>
      <c r="BMR39" s="79"/>
      <c r="BMS39" s="79"/>
      <c r="BMT39" s="567"/>
      <c r="BMU39" s="79"/>
      <c r="BMV39" s="79"/>
      <c r="BMW39" s="566"/>
      <c r="BMX39" s="79"/>
      <c r="BMY39" s="79"/>
      <c r="BMZ39" s="79"/>
      <c r="BNA39" s="79"/>
      <c r="BNB39" s="79"/>
      <c r="BNC39" s="79"/>
      <c r="BND39" s="566"/>
      <c r="BNE39" s="79"/>
      <c r="BNF39" s="79"/>
      <c r="BNG39" s="79"/>
      <c r="BNH39" s="79"/>
      <c r="BNI39" s="567"/>
      <c r="BNJ39" s="79"/>
      <c r="BNK39" s="79"/>
      <c r="BNL39" s="566"/>
      <c r="BNM39" s="79"/>
      <c r="BNN39" s="79"/>
      <c r="BNO39" s="79"/>
      <c r="BNP39" s="79"/>
      <c r="BNQ39" s="79"/>
      <c r="BNR39" s="79"/>
      <c r="BNS39" s="566"/>
      <c r="BNT39" s="79"/>
      <c r="BNU39" s="79"/>
      <c r="BNV39" s="79"/>
      <c r="BNW39" s="79"/>
      <c r="BNX39" s="567"/>
      <c r="BNY39" s="79"/>
      <c r="BNZ39" s="79"/>
      <c r="BOA39" s="566"/>
      <c r="BOB39" s="79"/>
      <c r="BOC39" s="79"/>
      <c r="BOD39" s="79"/>
      <c r="BOE39" s="79"/>
      <c r="BOF39" s="79"/>
      <c r="BOG39" s="79"/>
      <c r="BOH39" s="566"/>
      <c r="BOI39" s="79"/>
      <c r="BOJ39" s="79"/>
      <c r="BOK39" s="79"/>
      <c r="BOL39" s="79"/>
      <c r="BOM39" s="567"/>
      <c r="BON39" s="79"/>
      <c r="BOO39" s="79"/>
      <c r="BOP39" s="566"/>
      <c r="BOQ39" s="79"/>
      <c r="BOR39" s="79"/>
      <c r="BOS39" s="79"/>
      <c r="BOT39" s="79"/>
      <c r="BOU39" s="79"/>
      <c r="BOV39" s="79"/>
      <c r="BOW39" s="566"/>
      <c r="BOX39" s="79"/>
      <c r="BOY39" s="79"/>
      <c r="BOZ39" s="79"/>
      <c r="BPA39" s="79"/>
      <c r="BPB39" s="567"/>
      <c r="BPC39" s="79"/>
      <c r="BPD39" s="79"/>
      <c r="BPE39" s="566"/>
      <c r="BPF39" s="79"/>
      <c r="BPG39" s="79"/>
      <c r="BPH39" s="79"/>
      <c r="BPI39" s="79"/>
      <c r="BPJ39" s="79"/>
      <c r="BPK39" s="79"/>
      <c r="BPL39" s="566"/>
      <c r="BPM39" s="79"/>
      <c r="BPN39" s="79"/>
      <c r="BPO39" s="79"/>
      <c r="BPP39" s="79"/>
      <c r="BPQ39" s="567"/>
      <c r="BPR39" s="79"/>
      <c r="BPS39" s="79"/>
      <c r="BPT39" s="566"/>
      <c r="BPU39" s="79"/>
      <c r="BPV39" s="79"/>
      <c r="BPW39" s="79"/>
      <c r="BPX39" s="79"/>
      <c r="BPY39" s="79"/>
      <c r="BPZ39" s="79"/>
      <c r="BQA39" s="566"/>
      <c r="BQB39" s="79"/>
      <c r="BQC39" s="79"/>
      <c r="BQD39" s="79"/>
      <c r="BQE39" s="79"/>
      <c r="BQF39" s="567"/>
      <c r="BQG39" s="79"/>
      <c r="BQH39" s="79"/>
      <c r="BQI39" s="566"/>
      <c r="BQJ39" s="79"/>
      <c r="BQK39" s="79"/>
      <c r="BQL39" s="79"/>
      <c r="BQM39" s="79"/>
      <c r="BQN39" s="79"/>
      <c r="BQO39" s="79"/>
      <c r="BQP39" s="566"/>
      <c r="BQQ39" s="79"/>
      <c r="BQR39" s="79"/>
      <c r="BQS39" s="79"/>
      <c r="BQT39" s="79"/>
      <c r="BQU39" s="567"/>
      <c r="BQV39" s="79"/>
      <c r="BQW39" s="79"/>
      <c r="BQX39" s="566"/>
      <c r="BQY39" s="79"/>
      <c r="BQZ39" s="79"/>
      <c r="BRA39" s="79"/>
      <c r="BRB39" s="79"/>
      <c r="BRC39" s="79"/>
      <c r="BRD39" s="79"/>
      <c r="BRE39" s="566"/>
      <c r="BRF39" s="79"/>
      <c r="BRG39" s="79"/>
      <c r="BRH39" s="79"/>
      <c r="BRI39" s="79"/>
      <c r="BRJ39" s="567"/>
      <c r="BRK39" s="79"/>
      <c r="BRL39" s="79"/>
      <c r="BRM39" s="566"/>
      <c r="BRN39" s="79"/>
      <c r="BRO39" s="79"/>
      <c r="BRP39" s="79"/>
      <c r="BRQ39" s="79"/>
      <c r="BRR39" s="79"/>
      <c r="BRS39" s="79"/>
      <c r="BRT39" s="566"/>
      <c r="BRU39" s="79"/>
      <c r="BRV39" s="79"/>
      <c r="BRW39" s="79"/>
      <c r="BRX39" s="79"/>
      <c r="BRY39" s="567"/>
      <c r="BRZ39" s="79"/>
      <c r="BSA39" s="79"/>
      <c r="BSB39" s="566"/>
      <c r="BSC39" s="79"/>
      <c r="BSD39" s="79"/>
      <c r="BSE39" s="79"/>
      <c r="BSF39" s="79"/>
      <c r="BSG39" s="79"/>
      <c r="BSH39" s="79"/>
      <c r="BSI39" s="566"/>
      <c r="BSJ39" s="79"/>
      <c r="BSK39" s="79"/>
      <c r="BSL39" s="79"/>
      <c r="BSM39" s="79"/>
      <c r="BSN39" s="567"/>
      <c r="BSO39" s="79"/>
      <c r="BSP39" s="79"/>
      <c r="BSQ39" s="566"/>
      <c r="BSR39" s="79"/>
      <c r="BSS39" s="79"/>
      <c r="BST39" s="79"/>
      <c r="BSU39" s="79"/>
      <c r="BSV39" s="79"/>
      <c r="BSW39" s="79"/>
      <c r="BSX39" s="566"/>
      <c r="BSY39" s="79"/>
      <c r="BSZ39" s="79"/>
      <c r="BTA39" s="79"/>
      <c r="BTB39" s="79"/>
      <c r="BTC39" s="567"/>
      <c r="BTD39" s="79"/>
      <c r="BTE39" s="79"/>
      <c r="BTF39" s="566"/>
      <c r="BTG39" s="79"/>
      <c r="BTH39" s="79"/>
      <c r="BTI39" s="79"/>
      <c r="BTJ39" s="79"/>
      <c r="BTK39" s="79"/>
      <c r="BTL39" s="79"/>
      <c r="BTM39" s="566"/>
      <c r="BTN39" s="79"/>
      <c r="BTO39" s="79"/>
      <c r="BTP39" s="79"/>
      <c r="BTQ39" s="79"/>
      <c r="BTR39" s="567"/>
      <c r="BTS39" s="79"/>
      <c r="BTT39" s="79"/>
      <c r="BTU39" s="566"/>
      <c r="BTV39" s="79"/>
      <c r="BTW39" s="79"/>
      <c r="BTX39" s="79"/>
      <c r="BTY39" s="79"/>
      <c r="BTZ39" s="79"/>
      <c r="BUA39" s="79"/>
      <c r="BUB39" s="566"/>
      <c r="BUC39" s="79"/>
      <c r="BUD39" s="79"/>
      <c r="BUE39" s="79"/>
      <c r="BUF39" s="79"/>
      <c r="BUG39" s="567"/>
      <c r="BUH39" s="79"/>
      <c r="BUI39" s="79"/>
      <c r="BUJ39" s="566"/>
      <c r="BUK39" s="79"/>
      <c r="BUL39" s="79"/>
      <c r="BUM39" s="79"/>
      <c r="BUN39" s="79"/>
      <c r="BUO39" s="79"/>
      <c r="BUP39" s="79"/>
      <c r="BUQ39" s="566"/>
      <c r="BUR39" s="79"/>
      <c r="BUS39" s="79"/>
      <c r="BUT39" s="79"/>
      <c r="BUU39" s="79"/>
      <c r="BUV39" s="567"/>
      <c r="BUW39" s="79"/>
      <c r="BUX39" s="79"/>
      <c r="BUY39" s="566"/>
      <c r="BUZ39" s="79"/>
      <c r="BVA39" s="79"/>
      <c r="BVB39" s="79"/>
      <c r="BVC39" s="79"/>
      <c r="BVD39" s="79"/>
      <c r="BVE39" s="79"/>
      <c r="BVF39" s="566"/>
      <c r="BVG39" s="79"/>
      <c r="BVH39" s="79"/>
      <c r="BVI39" s="79"/>
      <c r="BVJ39" s="79"/>
      <c r="BVK39" s="567"/>
      <c r="BVL39" s="79"/>
      <c r="BVM39" s="79"/>
      <c r="BVN39" s="566"/>
      <c r="BVO39" s="79"/>
      <c r="BVP39" s="79"/>
      <c r="BVQ39" s="79"/>
      <c r="BVR39" s="79"/>
      <c r="BVS39" s="79"/>
      <c r="BVT39" s="79"/>
      <c r="BVU39" s="566"/>
      <c r="BVV39" s="79"/>
      <c r="BVW39" s="79"/>
      <c r="BVX39" s="79"/>
      <c r="BVY39" s="79"/>
      <c r="BVZ39" s="567"/>
      <c r="BWA39" s="79"/>
      <c r="BWB39" s="79"/>
      <c r="BWC39" s="566"/>
      <c r="BWD39" s="79"/>
      <c r="BWE39" s="79"/>
      <c r="BWF39" s="79"/>
      <c r="BWG39" s="79"/>
      <c r="BWH39" s="79"/>
      <c r="BWI39" s="79"/>
      <c r="BWJ39" s="566"/>
      <c r="BWK39" s="79"/>
      <c r="BWL39" s="79"/>
      <c r="BWM39" s="79"/>
      <c r="BWN39" s="79"/>
      <c r="BWO39" s="567"/>
      <c r="BWP39" s="79"/>
      <c r="BWQ39" s="79"/>
      <c r="BWR39" s="566"/>
      <c r="BWS39" s="79"/>
      <c r="BWT39" s="79"/>
      <c r="BWU39" s="79"/>
      <c r="BWV39" s="79"/>
      <c r="BWW39" s="79"/>
      <c r="BWX39" s="79"/>
      <c r="BWY39" s="566"/>
      <c r="BWZ39" s="79"/>
      <c r="BXA39" s="79"/>
      <c r="BXB39" s="79"/>
      <c r="BXC39" s="79"/>
      <c r="BXD39" s="567"/>
      <c r="BXE39" s="79"/>
      <c r="BXF39" s="79"/>
      <c r="BXG39" s="566"/>
      <c r="BXH39" s="79"/>
      <c r="BXI39" s="79"/>
      <c r="BXJ39" s="79"/>
      <c r="BXK39" s="79"/>
      <c r="BXL39" s="79"/>
      <c r="BXM39" s="79"/>
      <c r="BXN39" s="566"/>
      <c r="BXO39" s="79"/>
      <c r="BXP39" s="79"/>
      <c r="BXQ39" s="79"/>
      <c r="BXR39" s="79"/>
      <c r="BXS39" s="567"/>
      <c r="BXT39" s="79"/>
      <c r="BXU39" s="79"/>
      <c r="BXV39" s="566"/>
      <c r="BXW39" s="79"/>
      <c r="BXX39" s="79"/>
      <c r="BXY39" s="79"/>
      <c r="BXZ39" s="79"/>
      <c r="BYA39" s="79"/>
      <c r="BYB39" s="79"/>
      <c r="BYC39" s="566"/>
      <c r="BYD39" s="79"/>
      <c r="BYE39" s="79"/>
      <c r="BYF39" s="79"/>
      <c r="BYG39" s="79"/>
      <c r="BYH39" s="567"/>
      <c r="BYI39" s="79"/>
      <c r="BYJ39" s="79"/>
      <c r="BYK39" s="566"/>
      <c r="BYL39" s="79"/>
      <c r="BYM39" s="79"/>
      <c r="BYN39" s="79"/>
      <c r="BYO39" s="79"/>
      <c r="BYP39" s="79"/>
      <c r="BYQ39" s="79"/>
      <c r="BYR39" s="566"/>
      <c r="BYS39" s="79"/>
      <c r="BYT39" s="79"/>
      <c r="BYU39" s="79"/>
      <c r="BYV39" s="79"/>
      <c r="BYW39" s="567"/>
      <c r="BYX39" s="79"/>
      <c r="BYY39" s="79"/>
      <c r="BYZ39" s="566"/>
      <c r="BZA39" s="79"/>
      <c r="BZB39" s="79"/>
      <c r="BZC39" s="79"/>
      <c r="BZD39" s="79"/>
      <c r="BZE39" s="79"/>
      <c r="BZF39" s="79"/>
      <c r="BZG39" s="566"/>
      <c r="BZH39" s="79"/>
      <c r="BZI39" s="79"/>
      <c r="BZJ39" s="79"/>
      <c r="BZK39" s="79"/>
      <c r="BZL39" s="567"/>
      <c r="BZM39" s="79"/>
      <c r="BZN39" s="79"/>
      <c r="BZO39" s="566"/>
      <c r="BZP39" s="79"/>
      <c r="BZQ39" s="79"/>
      <c r="BZR39" s="79"/>
      <c r="BZS39" s="79"/>
      <c r="BZT39" s="79"/>
      <c r="BZU39" s="79"/>
      <c r="BZV39" s="566"/>
      <c r="BZW39" s="79"/>
      <c r="BZX39" s="79"/>
      <c r="BZY39" s="79"/>
      <c r="BZZ39" s="79"/>
      <c r="CAA39" s="567"/>
      <c r="CAB39" s="79"/>
      <c r="CAC39" s="79"/>
      <c r="CAD39" s="566"/>
      <c r="CAE39" s="79"/>
      <c r="CAF39" s="79"/>
      <c r="CAG39" s="79"/>
      <c r="CAH39" s="79"/>
      <c r="CAI39" s="79"/>
      <c r="CAJ39" s="79"/>
      <c r="CAK39" s="566"/>
      <c r="CAL39" s="79"/>
      <c r="CAM39" s="79"/>
      <c r="CAN39" s="79"/>
      <c r="CAO39" s="79"/>
      <c r="CAP39" s="567"/>
      <c r="CAQ39" s="79"/>
      <c r="CAR39" s="79"/>
      <c r="CAS39" s="566"/>
      <c r="CAT39" s="79"/>
      <c r="CAU39" s="79"/>
      <c r="CAV39" s="79"/>
      <c r="CAW39" s="79"/>
      <c r="CAX39" s="79"/>
      <c r="CAY39" s="79"/>
      <c r="CAZ39" s="566"/>
      <c r="CBA39" s="79"/>
      <c r="CBB39" s="79"/>
      <c r="CBC39" s="79"/>
      <c r="CBD39" s="79"/>
      <c r="CBE39" s="567"/>
      <c r="CBF39" s="79"/>
      <c r="CBG39" s="79"/>
      <c r="CBH39" s="566"/>
      <c r="CBI39" s="79"/>
      <c r="CBJ39" s="79"/>
      <c r="CBK39" s="79"/>
      <c r="CBL39" s="79"/>
      <c r="CBM39" s="79"/>
      <c r="CBN39" s="79"/>
      <c r="CBO39" s="566"/>
      <c r="CBP39" s="79"/>
      <c r="CBQ39" s="79"/>
      <c r="CBR39" s="79"/>
      <c r="CBS39" s="79"/>
      <c r="CBT39" s="567"/>
      <c r="CBU39" s="79"/>
      <c r="CBV39" s="79"/>
      <c r="CBW39" s="566"/>
      <c r="CBX39" s="79"/>
      <c r="CBY39" s="79"/>
      <c r="CBZ39" s="79"/>
      <c r="CCA39" s="79"/>
      <c r="CCB39" s="79"/>
      <c r="CCC39" s="79"/>
      <c r="CCD39" s="566"/>
      <c r="CCE39" s="79"/>
      <c r="CCF39" s="79"/>
      <c r="CCG39" s="79"/>
      <c r="CCH39" s="79"/>
      <c r="CCI39" s="567"/>
      <c r="CCJ39" s="79"/>
      <c r="CCK39" s="79"/>
      <c r="CCL39" s="566"/>
      <c r="CCM39" s="79"/>
      <c r="CCN39" s="79"/>
      <c r="CCO39" s="79"/>
      <c r="CCP39" s="79"/>
      <c r="CCQ39" s="79"/>
      <c r="CCR39" s="79"/>
      <c r="CCS39" s="566"/>
      <c r="CCT39" s="79"/>
      <c r="CCU39" s="79"/>
      <c r="CCV39" s="79"/>
      <c r="CCW39" s="79"/>
      <c r="CCX39" s="567"/>
      <c r="CCY39" s="79"/>
      <c r="CCZ39" s="79"/>
      <c r="CDA39" s="566"/>
      <c r="CDB39" s="79"/>
      <c r="CDC39" s="79"/>
      <c r="CDD39" s="79"/>
      <c r="CDE39" s="79"/>
      <c r="CDF39" s="79"/>
      <c r="CDG39" s="79"/>
      <c r="CDH39" s="566"/>
      <c r="CDI39" s="79"/>
      <c r="CDJ39" s="79"/>
      <c r="CDK39" s="79"/>
      <c r="CDL39" s="79"/>
      <c r="CDM39" s="567"/>
      <c r="CDN39" s="79"/>
      <c r="CDO39" s="79"/>
      <c r="CDP39" s="566"/>
      <c r="CDQ39" s="79"/>
      <c r="CDR39" s="79"/>
      <c r="CDS39" s="79"/>
      <c r="CDT39" s="79"/>
      <c r="CDU39" s="79"/>
      <c r="CDV39" s="79"/>
      <c r="CDW39" s="566"/>
      <c r="CDX39" s="79"/>
      <c r="CDY39" s="79"/>
      <c r="CDZ39" s="79"/>
      <c r="CEA39" s="79"/>
      <c r="CEB39" s="567"/>
      <c r="CEC39" s="79"/>
      <c r="CED39" s="79"/>
      <c r="CEE39" s="566"/>
      <c r="CEF39" s="79"/>
      <c r="CEG39" s="79"/>
      <c r="CEH39" s="79"/>
      <c r="CEI39" s="79"/>
      <c r="CEJ39" s="79"/>
      <c r="CEK39" s="79"/>
      <c r="CEL39" s="566"/>
      <c r="CEM39" s="79"/>
      <c r="CEN39" s="79"/>
      <c r="CEO39" s="79"/>
      <c r="CEP39" s="79"/>
      <c r="CEQ39" s="567"/>
      <c r="CER39" s="79"/>
      <c r="CES39" s="79"/>
      <c r="CET39" s="566"/>
      <c r="CEU39" s="79"/>
      <c r="CEV39" s="79"/>
      <c r="CEW39" s="79"/>
      <c r="CEX39" s="79"/>
      <c r="CEY39" s="79"/>
      <c r="CEZ39" s="79"/>
      <c r="CFA39" s="566"/>
      <c r="CFB39" s="79"/>
      <c r="CFC39" s="79"/>
      <c r="CFD39" s="79"/>
      <c r="CFE39" s="79"/>
      <c r="CFF39" s="567"/>
      <c r="CFG39" s="79"/>
      <c r="CFH39" s="79"/>
      <c r="CFI39" s="566"/>
      <c r="CFJ39" s="79"/>
      <c r="CFK39" s="79"/>
      <c r="CFL39" s="79"/>
      <c r="CFM39" s="79"/>
      <c r="CFN39" s="79"/>
      <c r="CFO39" s="79"/>
      <c r="CFP39" s="566"/>
      <c r="CFQ39" s="79"/>
      <c r="CFR39" s="79"/>
      <c r="CFS39" s="79"/>
      <c r="CFT39" s="79"/>
      <c r="CFU39" s="567"/>
      <c r="CFV39" s="79"/>
      <c r="CFW39" s="79"/>
      <c r="CFX39" s="566"/>
      <c r="CFY39" s="79"/>
      <c r="CFZ39" s="79"/>
      <c r="CGA39" s="79"/>
      <c r="CGB39" s="79"/>
      <c r="CGC39" s="79"/>
      <c r="CGD39" s="79"/>
      <c r="CGE39" s="566"/>
      <c r="CGF39" s="79"/>
      <c r="CGG39" s="79"/>
      <c r="CGH39" s="79"/>
      <c r="CGI39" s="79"/>
      <c r="CGJ39" s="567"/>
      <c r="CGK39" s="79"/>
      <c r="CGL39" s="79"/>
      <c r="CGM39" s="566"/>
      <c r="CGN39" s="79"/>
      <c r="CGO39" s="79"/>
      <c r="CGP39" s="79"/>
      <c r="CGQ39" s="79"/>
      <c r="CGR39" s="79"/>
      <c r="CGS39" s="79"/>
      <c r="CGT39" s="566"/>
      <c r="CGU39" s="79"/>
      <c r="CGV39" s="79"/>
      <c r="CGW39" s="79"/>
      <c r="CGX39" s="79"/>
      <c r="CGY39" s="567"/>
      <c r="CGZ39" s="79"/>
      <c r="CHA39" s="79"/>
      <c r="CHB39" s="566"/>
      <c r="CHC39" s="79"/>
      <c r="CHD39" s="79"/>
      <c r="CHE39" s="79"/>
      <c r="CHF39" s="79"/>
      <c r="CHG39" s="79"/>
      <c r="CHH39" s="79"/>
      <c r="CHI39" s="566"/>
      <c r="CHJ39" s="79"/>
      <c r="CHK39" s="79"/>
      <c r="CHL39" s="79"/>
      <c r="CHM39" s="79"/>
      <c r="CHN39" s="567"/>
      <c r="CHO39" s="79"/>
      <c r="CHP39" s="79"/>
      <c r="CHQ39" s="566"/>
      <c r="CHR39" s="79"/>
      <c r="CHS39" s="79"/>
      <c r="CHT39" s="79"/>
      <c r="CHU39" s="79"/>
      <c r="CHV39" s="79"/>
      <c r="CHW39" s="79"/>
      <c r="CHX39" s="566"/>
      <c r="CHY39" s="79"/>
      <c r="CHZ39" s="79"/>
      <c r="CIA39" s="79"/>
      <c r="CIB39" s="79"/>
      <c r="CIC39" s="567"/>
      <c r="CID39" s="79"/>
      <c r="CIE39" s="79"/>
      <c r="CIF39" s="566"/>
      <c r="CIG39" s="79"/>
      <c r="CIH39" s="79"/>
      <c r="CII39" s="79"/>
      <c r="CIJ39" s="79"/>
      <c r="CIK39" s="79"/>
      <c r="CIL39" s="79"/>
      <c r="CIM39" s="566"/>
      <c r="CIN39" s="79"/>
      <c r="CIO39" s="79"/>
      <c r="CIP39" s="79"/>
      <c r="CIQ39" s="79"/>
      <c r="CIR39" s="567"/>
      <c r="CIS39" s="79"/>
      <c r="CIT39" s="79"/>
      <c r="CIU39" s="566"/>
      <c r="CIV39" s="79"/>
      <c r="CIW39" s="79"/>
      <c r="CIX39" s="79"/>
      <c r="CIY39" s="79"/>
      <c r="CIZ39" s="79"/>
      <c r="CJA39" s="79"/>
      <c r="CJB39" s="566"/>
      <c r="CJC39" s="79"/>
      <c r="CJD39" s="79"/>
      <c r="CJE39" s="79"/>
      <c r="CJF39" s="79"/>
      <c r="CJG39" s="567"/>
      <c r="CJH39" s="79"/>
      <c r="CJI39" s="79"/>
      <c r="CJJ39" s="566"/>
      <c r="CJK39" s="79"/>
      <c r="CJL39" s="79"/>
      <c r="CJM39" s="79"/>
      <c r="CJN39" s="79"/>
      <c r="CJO39" s="79"/>
      <c r="CJP39" s="79"/>
      <c r="CJQ39" s="566"/>
      <c r="CJR39" s="79"/>
      <c r="CJS39" s="79"/>
      <c r="CJT39" s="79"/>
      <c r="CJU39" s="79"/>
      <c r="CJV39" s="567"/>
      <c r="CJW39" s="79"/>
      <c r="CJX39" s="79"/>
      <c r="CJY39" s="566"/>
      <c r="CJZ39" s="79"/>
      <c r="CKA39" s="79"/>
      <c r="CKB39" s="79"/>
      <c r="CKC39" s="79"/>
      <c r="CKD39" s="79"/>
      <c r="CKE39" s="79"/>
      <c r="CKF39" s="566"/>
      <c r="CKG39" s="79"/>
      <c r="CKH39" s="79"/>
      <c r="CKI39" s="79"/>
      <c r="CKJ39" s="79"/>
      <c r="CKK39" s="567"/>
      <c r="CKL39" s="79"/>
      <c r="CKM39" s="79"/>
      <c r="CKN39" s="566"/>
      <c r="CKO39" s="79"/>
      <c r="CKP39" s="79"/>
      <c r="CKQ39" s="79"/>
      <c r="CKR39" s="79"/>
      <c r="CKS39" s="79"/>
      <c r="CKT39" s="79"/>
      <c r="CKU39" s="566"/>
      <c r="CKV39" s="79"/>
      <c r="CKW39" s="79"/>
      <c r="CKX39" s="79"/>
      <c r="CKY39" s="79"/>
      <c r="CKZ39" s="567"/>
      <c r="CLA39" s="79"/>
      <c r="CLB39" s="79"/>
      <c r="CLC39" s="566"/>
      <c r="CLD39" s="79"/>
      <c r="CLE39" s="79"/>
      <c r="CLF39" s="79"/>
      <c r="CLG39" s="79"/>
      <c r="CLH39" s="79"/>
      <c r="CLI39" s="79"/>
      <c r="CLJ39" s="566"/>
      <c r="CLK39" s="79"/>
      <c r="CLL39" s="79"/>
      <c r="CLM39" s="79"/>
      <c r="CLN39" s="79"/>
      <c r="CLO39" s="567"/>
      <c r="CLP39" s="79"/>
      <c r="CLQ39" s="79"/>
      <c r="CLR39" s="566"/>
      <c r="CLS39" s="79"/>
      <c r="CLT39" s="79"/>
      <c r="CLU39" s="79"/>
      <c r="CLV39" s="79"/>
      <c r="CLW39" s="79"/>
      <c r="CLX39" s="79"/>
      <c r="CLY39" s="566"/>
      <c r="CLZ39" s="79"/>
      <c r="CMA39" s="79"/>
      <c r="CMB39" s="79"/>
      <c r="CMC39" s="79"/>
      <c r="CMD39" s="567"/>
      <c r="CME39" s="79"/>
      <c r="CMF39" s="79"/>
      <c r="CMG39" s="566"/>
      <c r="CMH39" s="79"/>
      <c r="CMI39" s="79"/>
      <c r="CMJ39" s="79"/>
      <c r="CMK39" s="79"/>
      <c r="CML39" s="79"/>
      <c r="CMM39" s="79"/>
      <c r="CMN39" s="566"/>
      <c r="CMO39" s="79"/>
      <c r="CMP39" s="79"/>
      <c r="CMQ39" s="79"/>
      <c r="CMR39" s="79"/>
      <c r="CMS39" s="567"/>
      <c r="CMT39" s="79"/>
      <c r="CMU39" s="79"/>
      <c r="CMV39" s="566"/>
      <c r="CMW39" s="79"/>
      <c r="CMX39" s="79"/>
      <c r="CMY39" s="79"/>
      <c r="CMZ39" s="79"/>
      <c r="CNA39" s="79"/>
      <c r="CNB39" s="79"/>
      <c r="CNC39" s="566"/>
      <c r="CND39" s="79"/>
      <c r="CNE39" s="79"/>
      <c r="CNF39" s="79"/>
      <c r="CNG39" s="79"/>
      <c r="CNH39" s="567"/>
      <c r="CNI39" s="79"/>
      <c r="CNJ39" s="79"/>
      <c r="CNK39" s="566"/>
      <c r="CNL39" s="79"/>
      <c r="CNM39" s="79"/>
      <c r="CNN39" s="79"/>
      <c r="CNO39" s="79"/>
      <c r="CNP39" s="79"/>
      <c r="CNQ39" s="79"/>
      <c r="CNR39" s="566"/>
      <c r="CNS39" s="79"/>
      <c r="CNT39" s="79"/>
      <c r="CNU39" s="79"/>
      <c r="CNV39" s="79"/>
      <c r="CNW39" s="567"/>
      <c r="CNX39" s="79"/>
      <c r="CNY39" s="79"/>
      <c r="CNZ39" s="566"/>
      <c r="COA39" s="79"/>
      <c r="COB39" s="79"/>
      <c r="COC39" s="79"/>
      <c r="COD39" s="79"/>
      <c r="COE39" s="79"/>
      <c r="COF39" s="79"/>
      <c r="COG39" s="566"/>
      <c r="COH39" s="79"/>
      <c r="COI39" s="79"/>
      <c r="COJ39" s="79"/>
      <c r="COK39" s="79"/>
      <c r="COL39" s="567"/>
      <c r="COM39" s="79"/>
      <c r="CON39" s="79"/>
      <c r="COO39" s="566"/>
      <c r="COP39" s="79"/>
      <c r="COQ39" s="79"/>
      <c r="COR39" s="79"/>
      <c r="COS39" s="79"/>
      <c r="COT39" s="79"/>
      <c r="COU39" s="79"/>
      <c r="COV39" s="566"/>
      <c r="COW39" s="79"/>
      <c r="COX39" s="79"/>
      <c r="COY39" s="79"/>
      <c r="COZ39" s="79"/>
      <c r="CPA39" s="567"/>
      <c r="CPB39" s="79"/>
      <c r="CPC39" s="79"/>
      <c r="CPD39" s="566"/>
      <c r="CPE39" s="79"/>
      <c r="CPF39" s="79"/>
      <c r="CPG39" s="79"/>
      <c r="CPH39" s="79"/>
      <c r="CPI39" s="79"/>
      <c r="CPJ39" s="79"/>
      <c r="CPK39" s="566"/>
      <c r="CPL39" s="79"/>
      <c r="CPM39" s="79"/>
      <c r="CPN39" s="79"/>
      <c r="CPO39" s="79"/>
      <c r="CPP39" s="567"/>
      <c r="CPQ39" s="79"/>
      <c r="CPR39" s="79"/>
      <c r="CPS39" s="566"/>
      <c r="CPT39" s="79"/>
      <c r="CPU39" s="79"/>
      <c r="CPV39" s="79"/>
      <c r="CPW39" s="79"/>
      <c r="CPX39" s="79"/>
      <c r="CPY39" s="79"/>
      <c r="CPZ39" s="566"/>
      <c r="CQA39" s="79"/>
      <c r="CQB39" s="79"/>
      <c r="CQC39" s="79"/>
      <c r="CQD39" s="79"/>
      <c r="CQE39" s="567"/>
      <c r="CQF39" s="79"/>
      <c r="CQG39" s="79"/>
      <c r="CQH39" s="566"/>
      <c r="CQI39" s="79"/>
      <c r="CQJ39" s="79"/>
      <c r="CQK39" s="79"/>
      <c r="CQL39" s="79"/>
      <c r="CQM39" s="79"/>
      <c r="CQN39" s="79"/>
      <c r="CQO39" s="566"/>
      <c r="CQP39" s="79"/>
      <c r="CQQ39" s="79"/>
      <c r="CQR39" s="79"/>
      <c r="CQS39" s="79"/>
      <c r="CQT39" s="567"/>
      <c r="CQU39" s="79"/>
      <c r="CQV39" s="79"/>
      <c r="CQW39" s="566"/>
      <c r="CQX39" s="79"/>
      <c r="CQY39" s="79"/>
      <c r="CQZ39" s="79"/>
      <c r="CRA39" s="79"/>
      <c r="CRB39" s="79"/>
      <c r="CRC39" s="79"/>
      <c r="CRD39" s="566"/>
      <c r="CRE39" s="79"/>
      <c r="CRF39" s="79"/>
      <c r="CRG39" s="79"/>
      <c r="CRH39" s="79"/>
      <c r="CRI39" s="567"/>
      <c r="CRJ39" s="79"/>
      <c r="CRK39" s="79"/>
      <c r="CRL39" s="566"/>
      <c r="CRM39" s="79"/>
      <c r="CRN39" s="79"/>
      <c r="CRO39" s="79"/>
      <c r="CRP39" s="79"/>
      <c r="CRQ39" s="79"/>
      <c r="CRR39" s="79"/>
      <c r="CRS39" s="566"/>
      <c r="CRT39" s="79"/>
      <c r="CRU39" s="79"/>
      <c r="CRV39" s="79"/>
      <c r="CRW39" s="79"/>
      <c r="CRX39" s="567"/>
      <c r="CRY39" s="79"/>
      <c r="CRZ39" s="79"/>
      <c r="CSA39" s="566"/>
      <c r="CSB39" s="79"/>
      <c r="CSC39" s="79"/>
      <c r="CSD39" s="79"/>
      <c r="CSE39" s="79"/>
      <c r="CSF39" s="79"/>
      <c r="CSG39" s="79"/>
      <c r="CSH39" s="566"/>
      <c r="CSI39" s="79"/>
      <c r="CSJ39" s="79"/>
      <c r="CSK39" s="79"/>
      <c r="CSL39" s="79"/>
      <c r="CSM39" s="567"/>
      <c r="CSN39" s="79"/>
      <c r="CSO39" s="79"/>
      <c r="CSP39" s="566"/>
      <c r="CSQ39" s="79"/>
      <c r="CSR39" s="79"/>
      <c r="CSS39" s="79"/>
      <c r="CST39" s="79"/>
      <c r="CSU39" s="79"/>
      <c r="CSV39" s="79"/>
      <c r="CSW39" s="566"/>
      <c r="CSX39" s="79"/>
      <c r="CSY39" s="79"/>
      <c r="CSZ39" s="79"/>
      <c r="CTA39" s="79"/>
      <c r="CTB39" s="567"/>
      <c r="CTC39" s="79"/>
      <c r="CTD39" s="79"/>
      <c r="CTE39" s="566"/>
      <c r="CTF39" s="79"/>
      <c r="CTG39" s="79"/>
      <c r="CTH39" s="79"/>
      <c r="CTI39" s="79"/>
      <c r="CTJ39" s="79"/>
      <c r="CTK39" s="79"/>
      <c r="CTL39" s="566"/>
      <c r="CTM39" s="79"/>
      <c r="CTN39" s="79"/>
      <c r="CTO39" s="79"/>
      <c r="CTP39" s="79"/>
      <c r="CTQ39" s="567"/>
      <c r="CTR39" s="79"/>
      <c r="CTS39" s="79"/>
      <c r="CTT39" s="566"/>
      <c r="CTU39" s="79"/>
      <c r="CTV39" s="79"/>
      <c r="CTW39" s="79"/>
      <c r="CTX39" s="79"/>
      <c r="CTY39" s="79"/>
      <c r="CTZ39" s="79"/>
      <c r="CUA39" s="566"/>
      <c r="CUB39" s="79"/>
      <c r="CUC39" s="79"/>
      <c r="CUD39" s="79"/>
      <c r="CUE39" s="79"/>
      <c r="CUF39" s="567"/>
      <c r="CUG39" s="79"/>
      <c r="CUH39" s="79"/>
      <c r="CUI39" s="566"/>
      <c r="CUJ39" s="79"/>
      <c r="CUK39" s="79"/>
      <c r="CUL39" s="79"/>
      <c r="CUM39" s="79"/>
      <c r="CUN39" s="79"/>
      <c r="CUO39" s="79"/>
      <c r="CUP39" s="566"/>
      <c r="CUQ39" s="79"/>
      <c r="CUR39" s="79"/>
      <c r="CUS39" s="79"/>
      <c r="CUT39" s="79"/>
      <c r="CUU39" s="567"/>
      <c r="CUV39" s="79"/>
      <c r="CUW39" s="79"/>
      <c r="CUX39" s="566"/>
      <c r="CUY39" s="79"/>
      <c r="CUZ39" s="79"/>
      <c r="CVA39" s="79"/>
      <c r="CVB39" s="79"/>
      <c r="CVC39" s="79"/>
      <c r="CVD39" s="79"/>
      <c r="CVE39" s="566"/>
      <c r="CVF39" s="79"/>
      <c r="CVG39" s="79"/>
      <c r="CVH39" s="79"/>
      <c r="CVI39" s="79"/>
      <c r="CVJ39" s="567"/>
      <c r="CVK39" s="79"/>
      <c r="CVL39" s="79"/>
      <c r="CVM39" s="566"/>
      <c r="CVN39" s="79"/>
      <c r="CVO39" s="79"/>
      <c r="CVP39" s="79"/>
      <c r="CVQ39" s="79"/>
      <c r="CVR39" s="79"/>
      <c r="CVS39" s="79"/>
      <c r="CVT39" s="566"/>
      <c r="CVU39" s="79"/>
      <c r="CVV39" s="79"/>
      <c r="CVW39" s="79"/>
      <c r="CVX39" s="79"/>
      <c r="CVY39" s="567"/>
      <c r="CVZ39" s="79"/>
      <c r="CWA39" s="79"/>
      <c r="CWB39" s="566"/>
      <c r="CWC39" s="79"/>
      <c r="CWD39" s="79"/>
      <c r="CWE39" s="79"/>
      <c r="CWF39" s="79"/>
      <c r="CWG39" s="79"/>
      <c r="CWH39" s="79"/>
      <c r="CWI39" s="566"/>
      <c r="CWJ39" s="79"/>
      <c r="CWK39" s="79"/>
      <c r="CWL39" s="79"/>
      <c r="CWM39" s="79"/>
      <c r="CWN39" s="567"/>
      <c r="CWO39" s="79"/>
      <c r="CWP39" s="79"/>
      <c r="CWQ39" s="566"/>
      <c r="CWR39" s="79"/>
      <c r="CWS39" s="79"/>
      <c r="CWT39" s="79"/>
      <c r="CWU39" s="79"/>
      <c r="CWV39" s="79"/>
      <c r="CWW39" s="79"/>
      <c r="CWX39" s="566"/>
      <c r="CWY39" s="79"/>
      <c r="CWZ39" s="79"/>
      <c r="CXA39" s="79"/>
      <c r="CXB39" s="79"/>
      <c r="CXC39" s="567"/>
      <c r="CXD39" s="79"/>
      <c r="CXE39" s="79"/>
      <c r="CXF39" s="566"/>
      <c r="CXG39" s="79"/>
      <c r="CXH39" s="79"/>
      <c r="CXI39" s="79"/>
      <c r="CXJ39" s="79"/>
      <c r="CXK39" s="79"/>
      <c r="CXL39" s="79"/>
      <c r="CXM39" s="566"/>
      <c r="CXN39" s="79"/>
      <c r="CXO39" s="79"/>
      <c r="CXP39" s="79"/>
      <c r="CXQ39" s="79"/>
      <c r="CXR39" s="567"/>
      <c r="CXS39" s="79"/>
      <c r="CXT39" s="79"/>
      <c r="CXU39" s="566"/>
      <c r="CXV39" s="79"/>
      <c r="CXW39" s="79"/>
      <c r="CXX39" s="79"/>
      <c r="CXY39" s="79"/>
      <c r="CXZ39" s="79"/>
      <c r="CYA39" s="79"/>
      <c r="CYB39" s="566"/>
      <c r="CYC39" s="79"/>
      <c r="CYD39" s="79"/>
      <c r="CYE39" s="79"/>
      <c r="CYF39" s="79"/>
      <c r="CYG39" s="567"/>
      <c r="CYH39" s="79"/>
      <c r="CYI39" s="79"/>
      <c r="CYJ39" s="566"/>
      <c r="CYK39" s="79"/>
      <c r="CYL39" s="79"/>
      <c r="CYM39" s="79"/>
      <c r="CYN39" s="79"/>
      <c r="CYO39" s="79"/>
      <c r="CYP39" s="79"/>
      <c r="CYQ39" s="566"/>
      <c r="CYR39" s="79"/>
      <c r="CYS39" s="79"/>
      <c r="CYT39" s="79"/>
      <c r="CYU39" s="79"/>
      <c r="CYV39" s="567"/>
      <c r="CYW39" s="79"/>
      <c r="CYX39" s="79"/>
      <c r="CYY39" s="566"/>
      <c r="CYZ39" s="79"/>
      <c r="CZA39" s="79"/>
      <c r="CZB39" s="79"/>
      <c r="CZC39" s="79"/>
      <c r="CZD39" s="79"/>
      <c r="CZE39" s="79"/>
      <c r="CZF39" s="566"/>
      <c r="CZG39" s="79"/>
      <c r="CZH39" s="79"/>
      <c r="CZI39" s="79"/>
      <c r="CZJ39" s="79"/>
      <c r="CZK39" s="567"/>
      <c r="CZL39" s="79"/>
      <c r="CZM39" s="79"/>
      <c r="CZN39" s="566"/>
      <c r="CZO39" s="79"/>
      <c r="CZP39" s="79"/>
      <c r="CZQ39" s="79"/>
      <c r="CZR39" s="79"/>
      <c r="CZS39" s="79"/>
      <c r="CZT39" s="79"/>
      <c r="CZU39" s="566"/>
      <c r="CZV39" s="79"/>
      <c r="CZW39" s="79"/>
      <c r="CZX39" s="79"/>
      <c r="CZY39" s="79"/>
      <c r="CZZ39" s="567"/>
      <c r="DAA39" s="79"/>
      <c r="DAB39" s="79"/>
      <c r="DAC39" s="566"/>
      <c r="DAD39" s="79"/>
      <c r="DAE39" s="79"/>
      <c r="DAF39" s="79"/>
      <c r="DAG39" s="79"/>
      <c r="DAH39" s="79"/>
      <c r="DAI39" s="79"/>
      <c r="DAJ39" s="566"/>
      <c r="DAK39" s="79"/>
      <c r="DAL39" s="79"/>
      <c r="DAM39" s="79"/>
      <c r="DAN39" s="79"/>
      <c r="DAO39" s="567"/>
      <c r="DAP39" s="79"/>
      <c r="DAQ39" s="79"/>
      <c r="DAR39" s="566"/>
      <c r="DAS39" s="79"/>
      <c r="DAT39" s="79"/>
      <c r="DAU39" s="79"/>
      <c r="DAV39" s="79"/>
      <c r="DAW39" s="79"/>
      <c r="DAX39" s="79"/>
      <c r="DAY39" s="566"/>
      <c r="DAZ39" s="79"/>
      <c r="DBA39" s="79"/>
      <c r="DBB39" s="79"/>
      <c r="DBC39" s="79"/>
      <c r="DBD39" s="567"/>
      <c r="DBE39" s="79"/>
      <c r="DBF39" s="79"/>
      <c r="DBG39" s="566"/>
      <c r="DBH39" s="79"/>
      <c r="DBI39" s="79"/>
      <c r="DBJ39" s="79"/>
      <c r="DBK39" s="79"/>
      <c r="DBL39" s="79"/>
      <c r="DBM39" s="79"/>
      <c r="DBN39" s="566"/>
      <c r="DBO39" s="79"/>
      <c r="DBP39" s="79"/>
      <c r="DBQ39" s="79"/>
      <c r="DBR39" s="79"/>
      <c r="DBS39" s="567"/>
      <c r="DBT39" s="79"/>
      <c r="DBU39" s="79"/>
      <c r="DBV39" s="566"/>
      <c r="DBW39" s="79"/>
      <c r="DBX39" s="79"/>
      <c r="DBY39" s="79"/>
      <c r="DBZ39" s="79"/>
      <c r="DCA39" s="79"/>
      <c r="DCB39" s="79"/>
      <c r="DCC39" s="566"/>
      <c r="DCD39" s="79"/>
      <c r="DCE39" s="79"/>
      <c r="DCF39" s="79"/>
      <c r="DCG39" s="79"/>
      <c r="DCH39" s="567"/>
      <c r="DCI39" s="79"/>
      <c r="DCJ39" s="79"/>
      <c r="DCK39" s="566"/>
      <c r="DCL39" s="79"/>
      <c r="DCM39" s="79"/>
      <c r="DCN39" s="79"/>
      <c r="DCO39" s="79"/>
      <c r="DCP39" s="79"/>
      <c r="DCQ39" s="79"/>
      <c r="DCR39" s="566"/>
      <c r="DCS39" s="79"/>
      <c r="DCT39" s="79"/>
      <c r="DCU39" s="79"/>
      <c r="DCV39" s="79"/>
      <c r="DCW39" s="567"/>
      <c r="DCX39" s="79"/>
      <c r="DCY39" s="79"/>
      <c r="DCZ39" s="566"/>
      <c r="DDA39" s="79"/>
      <c r="DDB39" s="79"/>
      <c r="DDC39" s="79"/>
      <c r="DDD39" s="79"/>
      <c r="DDE39" s="79"/>
      <c r="DDF39" s="79"/>
      <c r="DDG39" s="566"/>
      <c r="DDH39" s="79"/>
      <c r="DDI39" s="79"/>
      <c r="DDJ39" s="79"/>
      <c r="DDK39" s="79"/>
      <c r="DDL39" s="567"/>
      <c r="DDM39" s="79"/>
      <c r="DDN39" s="79"/>
      <c r="DDO39" s="566"/>
      <c r="DDP39" s="79"/>
      <c r="DDQ39" s="79"/>
      <c r="DDR39" s="79"/>
      <c r="DDS39" s="79"/>
      <c r="DDT39" s="79"/>
      <c r="DDU39" s="79"/>
      <c r="DDV39" s="566"/>
      <c r="DDW39" s="79"/>
      <c r="DDX39" s="79"/>
      <c r="DDY39" s="79"/>
      <c r="DDZ39" s="79"/>
      <c r="DEA39" s="567"/>
      <c r="DEB39" s="79"/>
      <c r="DEC39" s="79"/>
      <c r="DED39" s="566"/>
      <c r="DEE39" s="79"/>
      <c r="DEF39" s="79"/>
      <c r="DEG39" s="79"/>
      <c r="DEH39" s="79"/>
      <c r="DEI39" s="79"/>
      <c r="DEJ39" s="79"/>
      <c r="DEK39" s="566"/>
      <c r="DEL39" s="79"/>
      <c r="DEM39" s="79"/>
      <c r="DEN39" s="79"/>
      <c r="DEO39" s="79"/>
      <c r="DEP39" s="567"/>
      <c r="DEQ39" s="79"/>
      <c r="DER39" s="79"/>
      <c r="DES39" s="566"/>
      <c r="DET39" s="79"/>
      <c r="DEU39" s="79"/>
      <c r="DEV39" s="79"/>
      <c r="DEW39" s="79"/>
      <c r="DEX39" s="79"/>
      <c r="DEY39" s="79"/>
      <c r="DEZ39" s="566"/>
      <c r="DFA39" s="79"/>
      <c r="DFB39" s="79"/>
      <c r="DFC39" s="79"/>
      <c r="DFD39" s="79"/>
      <c r="DFE39" s="567"/>
      <c r="DFF39" s="79"/>
      <c r="DFG39" s="79"/>
      <c r="DFH39" s="566"/>
      <c r="DFI39" s="79"/>
      <c r="DFJ39" s="79"/>
      <c r="DFK39" s="79"/>
      <c r="DFL39" s="79"/>
      <c r="DFM39" s="79"/>
      <c r="DFN39" s="79"/>
      <c r="DFO39" s="566"/>
      <c r="DFP39" s="79"/>
      <c r="DFQ39" s="79"/>
      <c r="DFR39" s="79"/>
      <c r="DFS39" s="79"/>
      <c r="DFT39" s="567"/>
      <c r="DFU39" s="79"/>
      <c r="DFV39" s="79"/>
      <c r="DFW39" s="566"/>
      <c r="DFX39" s="79"/>
      <c r="DFY39" s="79"/>
      <c r="DFZ39" s="79"/>
      <c r="DGA39" s="79"/>
      <c r="DGB39" s="79"/>
      <c r="DGC39" s="79"/>
      <c r="DGD39" s="566"/>
      <c r="DGE39" s="79"/>
      <c r="DGF39" s="79"/>
      <c r="DGG39" s="79"/>
      <c r="DGH39" s="79"/>
      <c r="DGI39" s="567"/>
      <c r="DGJ39" s="79"/>
      <c r="DGK39" s="79"/>
      <c r="DGL39" s="566"/>
      <c r="DGM39" s="79"/>
      <c r="DGN39" s="79"/>
      <c r="DGO39" s="79"/>
      <c r="DGP39" s="79"/>
      <c r="DGQ39" s="79"/>
      <c r="DGR39" s="79"/>
      <c r="DGS39" s="566"/>
      <c r="DGT39" s="79"/>
      <c r="DGU39" s="79"/>
      <c r="DGV39" s="79"/>
      <c r="DGW39" s="79"/>
      <c r="DGX39" s="567"/>
      <c r="DGY39" s="79"/>
      <c r="DGZ39" s="79"/>
      <c r="DHA39" s="566"/>
      <c r="DHB39" s="79"/>
      <c r="DHC39" s="79"/>
      <c r="DHD39" s="79"/>
      <c r="DHE39" s="79"/>
      <c r="DHF39" s="79"/>
      <c r="DHG39" s="79"/>
      <c r="DHH39" s="566"/>
      <c r="DHI39" s="79"/>
      <c r="DHJ39" s="79"/>
      <c r="DHK39" s="79"/>
      <c r="DHL39" s="79"/>
      <c r="DHM39" s="567"/>
      <c r="DHN39" s="79"/>
      <c r="DHO39" s="79"/>
      <c r="DHP39" s="566"/>
      <c r="DHQ39" s="79"/>
      <c r="DHR39" s="79"/>
      <c r="DHS39" s="79"/>
      <c r="DHT39" s="79"/>
      <c r="DHU39" s="79"/>
      <c r="DHV39" s="79"/>
      <c r="DHW39" s="566"/>
      <c r="DHX39" s="79"/>
      <c r="DHY39" s="79"/>
      <c r="DHZ39" s="79"/>
      <c r="DIA39" s="79"/>
      <c r="DIB39" s="567"/>
      <c r="DIC39" s="79"/>
      <c r="DID39" s="79"/>
      <c r="DIE39" s="566"/>
      <c r="DIF39" s="79"/>
      <c r="DIG39" s="79"/>
      <c r="DIH39" s="79"/>
      <c r="DII39" s="79"/>
      <c r="DIJ39" s="79"/>
      <c r="DIK39" s="79"/>
      <c r="DIL39" s="566"/>
      <c r="DIM39" s="79"/>
      <c r="DIN39" s="79"/>
      <c r="DIO39" s="79"/>
      <c r="DIP39" s="79"/>
      <c r="DIQ39" s="567"/>
      <c r="DIR39" s="79"/>
      <c r="DIS39" s="79"/>
      <c r="DIT39" s="566"/>
      <c r="DIU39" s="79"/>
      <c r="DIV39" s="79"/>
      <c r="DIW39" s="79"/>
      <c r="DIX39" s="79"/>
      <c r="DIY39" s="79"/>
      <c r="DIZ39" s="79"/>
      <c r="DJA39" s="566"/>
      <c r="DJB39" s="79"/>
      <c r="DJC39" s="79"/>
      <c r="DJD39" s="79"/>
      <c r="DJE39" s="79"/>
      <c r="DJF39" s="567"/>
      <c r="DJG39" s="79"/>
      <c r="DJH39" s="79"/>
      <c r="DJI39" s="566"/>
      <c r="DJJ39" s="79"/>
      <c r="DJK39" s="79"/>
      <c r="DJL39" s="79"/>
      <c r="DJM39" s="79"/>
      <c r="DJN39" s="79"/>
      <c r="DJO39" s="79"/>
      <c r="DJP39" s="566"/>
      <c r="DJQ39" s="79"/>
      <c r="DJR39" s="79"/>
      <c r="DJS39" s="79"/>
      <c r="DJT39" s="79"/>
      <c r="DJU39" s="567"/>
      <c r="DJV39" s="79"/>
      <c r="DJW39" s="79"/>
      <c r="DJX39" s="566"/>
      <c r="DJY39" s="79"/>
      <c r="DJZ39" s="79"/>
      <c r="DKA39" s="79"/>
      <c r="DKB39" s="79"/>
      <c r="DKC39" s="79"/>
      <c r="DKD39" s="79"/>
      <c r="DKE39" s="566"/>
      <c r="DKF39" s="79"/>
      <c r="DKG39" s="79"/>
      <c r="DKH39" s="79"/>
      <c r="DKI39" s="79"/>
      <c r="DKJ39" s="567"/>
      <c r="DKK39" s="79"/>
      <c r="DKL39" s="79"/>
      <c r="DKM39" s="566"/>
      <c r="DKN39" s="79"/>
      <c r="DKO39" s="79"/>
      <c r="DKP39" s="79"/>
      <c r="DKQ39" s="79"/>
      <c r="DKR39" s="79"/>
      <c r="DKS39" s="79"/>
      <c r="DKT39" s="566"/>
      <c r="DKU39" s="79"/>
      <c r="DKV39" s="79"/>
      <c r="DKW39" s="79"/>
      <c r="DKX39" s="79"/>
      <c r="DKY39" s="567"/>
      <c r="DKZ39" s="79"/>
      <c r="DLA39" s="79"/>
      <c r="DLB39" s="566"/>
      <c r="DLC39" s="79"/>
      <c r="DLD39" s="79"/>
      <c r="DLE39" s="79"/>
      <c r="DLF39" s="79"/>
      <c r="DLG39" s="79"/>
      <c r="DLH39" s="79"/>
      <c r="DLI39" s="566"/>
      <c r="DLJ39" s="79"/>
      <c r="DLK39" s="79"/>
      <c r="DLL39" s="79"/>
      <c r="DLM39" s="79"/>
      <c r="DLN39" s="567"/>
      <c r="DLO39" s="79"/>
      <c r="DLP39" s="79"/>
      <c r="DLQ39" s="566"/>
      <c r="DLR39" s="79"/>
      <c r="DLS39" s="79"/>
      <c r="DLT39" s="79"/>
      <c r="DLU39" s="79"/>
      <c r="DLV39" s="79"/>
      <c r="DLW39" s="79"/>
      <c r="DLX39" s="566"/>
      <c r="DLY39" s="79"/>
      <c r="DLZ39" s="79"/>
      <c r="DMA39" s="79"/>
      <c r="DMB39" s="79"/>
      <c r="DMC39" s="567"/>
      <c r="DMD39" s="79"/>
      <c r="DME39" s="79"/>
      <c r="DMF39" s="566"/>
      <c r="DMG39" s="79"/>
      <c r="DMH39" s="79"/>
      <c r="DMI39" s="79"/>
      <c r="DMJ39" s="79"/>
      <c r="DMK39" s="79"/>
      <c r="DML39" s="79"/>
      <c r="DMM39" s="566"/>
      <c r="DMN39" s="79"/>
      <c r="DMO39" s="79"/>
      <c r="DMP39" s="79"/>
      <c r="DMQ39" s="79"/>
      <c r="DMR39" s="567"/>
      <c r="DMS39" s="79"/>
      <c r="DMT39" s="79"/>
      <c r="DMU39" s="566"/>
      <c r="DMV39" s="79"/>
      <c r="DMW39" s="79"/>
      <c r="DMX39" s="79"/>
      <c r="DMY39" s="79"/>
      <c r="DMZ39" s="79"/>
      <c r="DNA39" s="79"/>
      <c r="DNB39" s="566"/>
      <c r="DNC39" s="79"/>
      <c r="DND39" s="79"/>
      <c r="DNE39" s="79"/>
      <c r="DNF39" s="79"/>
      <c r="DNG39" s="567"/>
      <c r="DNH39" s="79"/>
      <c r="DNI39" s="79"/>
      <c r="DNJ39" s="566"/>
      <c r="DNK39" s="79"/>
      <c r="DNL39" s="79"/>
      <c r="DNM39" s="79"/>
      <c r="DNN39" s="79"/>
      <c r="DNO39" s="79"/>
      <c r="DNP39" s="79"/>
      <c r="DNQ39" s="566"/>
      <c r="DNR39" s="79"/>
      <c r="DNS39" s="79"/>
      <c r="DNT39" s="79"/>
      <c r="DNU39" s="79"/>
      <c r="DNV39" s="567"/>
      <c r="DNW39" s="79"/>
      <c r="DNX39" s="79"/>
      <c r="DNY39" s="566"/>
      <c r="DNZ39" s="79"/>
      <c r="DOA39" s="79"/>
      <c r="DOB39" s="79"/>
      <c r="DOC39" s="79"/>
      <c r="DOD39" s="79"/>
      <c r="DOE39" s="79"/>
      <c r="DOF39" s="566"/>
      <c r="DOG39" s="79"/>
      <c r="DOH39" s="79"/>
      <c r="DOI39" s="79"/>
      <c r="DOJ39" s="79"/>
      <c r="DOK39" s="567"/>
      <c r="DOL39" s="79"/>
      <c r="DOM39" s="79"/>
      <c r="DON39" s="566"/>
      <c r="DOO39" s="79"/>
      <c r="DOP39" s="79"/>
      <c r="DOQ39" s="79"/>
      <c r="DOR39" s="79"/>
      <c r="DOS39" s="79"/>
      <c r="DOT39" s="79"/>
      <c r="DOU39" s="566"/>
      <c r="DOV39" s="79"/>
      <c r="DOW39" s="79"/>
      <c r="DOX39" s="79"/>
      <c r="DOY39" s="79"/>
      <c r="DOZ39" s="567"/>
      <c r="DPA39" s="79"/>
      <c r="DPB39" s="79"/>
      <c r="DPC39" s="566"/>
      <c r="DPD39" s="79"/>
      <c r="DPE39" s="79"/>
      <c r="DPF39" s="79"/>
      <c r="DPG39" s="79"/>
      <c r="DPH39" s="79"/>
      <c r="DPI39" s="79"/>
      <c r="DPJ39" s="566"/>
      <c r="DPK39" s="79"/>
      <c r="DPL39" s="79"/>
      <c r="DPM39" s="79"/>
      <c r="DPN39" s="79"/>
      <c r="DPO39" s="567"/>
      <c r="DPP39" s="79"/>
      <c r="DPQ39" s="79"/>
      <c r="DPR39" s="566"/>
      <c r="DPS39" s="79"/>
      <c r="DPT39" s="79"/>
      <c r="DPU39" s="79"/>
      <c r="DPV39" s="79"/>
      <c r="DPW39" s="79"/>
      <c r="DPX39" s="79"/>
      <c r="DPY39" s="566"/>
      <c r="DPZ39" s="79"/>
      <c r="DQA39" s="79"/>
      <c r="DQB39" s="79"/>
      <c r="DQC39" s="79"/>
      <c r="DQD39" s="567"/>
      <c r="DQE39" s="79"/>
      <c r="DQF39" s="79"/>
      <c r="DQG39" s="566"/>
      <c r="DQH39" s="79"/>
      <c r="DQI39" s="79"/>
      <c r="DQJ39" s="79"/>
      <c r="DQK39" s="79"/>
      <c r="DQL39" s="79"/>
      <c r="DQM39" s="79"/>
      <c r="DQN39" s="566"/>
      <c r="DQO39" s="79"/>
      <c r="DQP39" s="79"/>
      <c r="DQQ39" s="79"/>
      <c r="DQR39" s="79"/>
      <c r="DQS39" s="567"/>
      <c r="DQT39" s="79"/>
      <c r="DQU39" s="79"/>
      <c r="DQV39" s="566"/>
      <c r="DQW39" s="79"/>
      <c r="DQX39" s="79"/>
      <c r="DQY39" s="79"/>
      <c r="DQZ39" s="79"/>
      <c r="DRA39" s="79"/>
      <c r="DRB39" s="79"/>
      <c r="DRC39" s="566"/>
      <c r="DRD39" s="79"/>
      <c r="DRE39" s="79"/>
      <c r="DRF39" s="79"/>
      <c r="DRG39" s="79"/>
      <c r="DRH39" s="567"/>
      <c r="DRI39" s="79"/>
      <c r="DRJ39" s="79"/>
      <c r="DRK39" s="566"/>
      <c r="DRL39" s="79"/>
      <c r="DRM39" s="79"/>
      <c r="DRN39" s="79"/>
      <c r="DRO39" s="79"/>
      <c r="DRP39" s="79"/>
      <c r="DRQ39" s="79"/>
      <c r="DRR39" s="566"/>
      <c r="DRS39" s="79"/>
      <c r="DRT39" s="79"/>
      <c r="DRU39" s="79"/>
      <c r="DRV39" s="79"/>
      <c r="DRW39" s="567"/>
      <c r="DRX39" s="79"/>
      <c r="DRY39" s="79"/>
      <c r="DRZ39" s="566"/>
      <c r="DSA39" s="79"/>
      <c r="DSB39" s="79"/>
      <c r="DSC39" s="79"/>
      <c r="DSD39" s="79"/>
      <c r="DSE39" s="79"/>
      <c r="DSF39" s="79"/>
      <c r="DSG39" s="566"/>
      <c r="DSH39" s="79"/>
      <c r="DSI39" s="79"/>
      <c r="DSJ39" s="79"/>
      <c r="DSK39" s="79"/>
      <c r="DSL39" s="567"/>
      <c r="DSM39" s="79"/>
      <c r="DSN39" s="79"/>
      <c r="DSO39" s="566"/>
      <c r="DSP39" s="79"/>
      <c r="DSQ39" s="79"/>
      <c r="DSR39" s="79"/>
      <c r="DSS39" s="79"/>
      <c r="DST39" s="79"/>
      <c r="DSU39" s="79"/>
      <c r="DSV39" s="566"/>
      <c r="DSW39" s="79"/>
      <c r="DSX39" s="79"/>
      <c r="DSY39" s="79"/>
      <c r="DSZ39" s="79"/>
      <c r="DTA39" s="567"/>
      <c r="DTB39" s="79"/>
      <c r="DTC39" s="79"/>
      <c r="DTD39" s="566"/>
      <c r="DTE39" s="79"/>
      <c r="DTF39" s="79"/>
      <c r="DTG39" s="79"/>
      <c r="DTH39" s="79"/>
      <c r="DTI39" s="79"/>
      <c r="DTJ39" s="79"/>
      <c r="DTK39" s="566"/>
      <c r="DTL39" s="79"/>
      <c r="DTM39" s="79"/>
      <c r="DTN39" s="79"/>
      <c r="DTO39" s="79"/>
      <c r="DTP39" s="567"/>
      <c r="DTQ39" s="79"/>
      <c r="DTR39" s="79"/>
      <c r="DTS39" s="566"/>
      <c r="DTT39" s="79"/>
      <c r="DTU39" s="79"/>
      <c r="DTV39" s="79"/>
      <c r="DTW39" s="79"/>
      <c r="DTX39" s="79"/>
      <c r="DTY39" s="79"/>
      <c r="DTZ39" s="566"/>
      <c r="DUA39" s="79"/>
      <c r="DUB39" s="79"/>
      <c r="DUC39" s="79"/>
      <c r="DUD39" s="79"/>
      <c r="DUE39" s="567"/>
      <c r="DUF39" s="79"/>
      <c r="DUG39" s="79"/>
      <c r="DUH39" s="566"/>
      <c r="DUI39" s="79"/>
      <c r="DUJ39" s="79"/>
      <c r="DUK39" s="79"/>
      <c r="DUL39" s="79"/>
      <c r="DUM39" s="79"/>
      <c r="DUN39" s="79"/>
      <c r="DUO39" s="566"/>
      <c r="DUP39" s="79"/>
      <c r="DUQ39" s="79"/>
      <c r="DUR39" s="79"/>
      <c r="DUS39" s="79"/>
      <c r="DUT39" s="567"/>
      <c r="DUU39" s="79"/>
      <c r="DUV39" s="79"/>
      <c r="DUW39" s="566"/>
      <c r="DUX39" s="79"/>
      <c r="DUY39" s="79"/>
      <c r="DUZ39" s="79"/>
      <c r="DVA39" s="79"/>
      <c r="DVB39" s="79"/>
      <c r="DVC39" s="79"/>
      <c r="DVD39" s="566"/>
      <c r="DVE39" s="79"/>
      <c r="DVF39" s="79"/>
      <c r="DVG39" s="79"/>
      <c r="DVH39" s="79"/>
      <c r="DVI39" s="567"/>
      <c r="DVJ39" s="79"/>
      <c r="DVK39" s="79"/>
      <c r="DVL39" s="566"/>
      <c r="DVM39" s="79"/>
      <c r="DVN39" s="79"/>
      <c r="DVO39" s="79"/>
      <c r="DVP39" s="79"/>
      <c r="DVQ39" s="79"/>
      <c r="DVR39" s="79"/>
      <c r="DVS39" s="566"/>
      <c r="DVT39" s="79"/>
      <c r="DVU39" s="79"/>
      <c r="DVV39" s="79"/>
      <c r="DVW39" s="79"/>
      <c r="DVX39" s="567"/>
      <c r="DVY39" s="79"/>
      <c r="DVZ39" s="79"/>
      <c r="DWA39" s="566"/>
      <c r="DWB39" s="79"/>
      <c r="DWC39" s="79"/>
      <c r="DWD39" s="79"/>
      <c r="DWE39" s="79"/>
      <c r="DWF39" s="79"/>
      <c r="DWG39" s="79"/>
      <c r="DWH39" s="566"/>
      <c r="DWI39" s="79"/>
      <c r="DWJ39" s="79"/>
      <c r="DWK39" s="79"/>
      <c r="DWL39" s="79"/>
      <c r="DWM39" s="567"/>
      <c r="DWN39" s="79"/>
      <c r="DWO39" s="79"/>
      <c r="DWP39" s="566"/>
      <c r="DWQ39" s="79"/>
      <c r="DWR39" s="79"/>
      <c r="DWS39" s="79"/>
      <c r="DWT39" s="79"/>
      <c r="DWU39" s="79"/>
      <c r="DWV39" s="79"/>
      <c r="DWW39" s="566"/>
      <c r="DWX39" s="79"/>
      <c r="DWY39" s="79"/>
      <c r="DWZ39" s="79"/>
      <c r="DXA39" s="79"/>
      <c r="DXB39" s="567"/>
      <c r="DXC39" s="79"/>
      <c r="DXD39" s="79"/>
      <c r="DXE39" s="566"/>
      <c r="DXF39" s="79"/>
      <c r="DXG39" s="79"/>
      <c r="DXH39" s="79"/>
      <c r="DXI39" s="79"/>
      <c r="DXJ39" s="79"/>
      <c r="DXK39" s="79"/>
      <c r="DXL39" s="566"/>
      <c r="DXM39" s="79"/>
      <c r="DXN39" s="79"/>
      <c r="DXO39" s="79"/>
      <c r="DXP39" s="79"/>
      <c r="DXQ39" s="567"/>
      <c r="DXR39" s="79"/>
      <c r="DXS39" s="79"/>
      <c r="DXT39" s="566"/>
      <c r="DXU39" s="79"/>
      <c r="DXV39" s="79"/>
      <c r="DXW39" s="79"/>
      <c r="DXX39" s="79"/>
      <c r="DXY39" s="79"/>
      <c r="DXZ39" s="79"/>
      <c r="DYA39" s="566"/>
      <c r="DYB39" s="79"/>
      <c r="DYC39" s="79"/>
      <c r="DYD39" s="79"/>
      <c r="DYE39" s="79"/>
      <c r="DYF39" s="567"/>
      <c r="DYG39" s="79"/>
      <c r="DYH39" s="79"/>
      <c r="DYI39" s="566"/>
      <c r="DYJ39" s="79"/>
      <c r="DYK39" s="79"/>
      <c r="DYL39" s="79"/>
      <c r="DYM39" s="79"/>
      <c r="DYN39" s="79"/>
      <c r="DYO39" s="79"/>
      <c r="DYP39" s="566"/>
      <c r="DYQ39" s="79"/>
      <c r="DYR39" s="79"/>
      <c r="DYS39" s="79"/>
      <c r="DYT39" s="79"/>
      <c r="DYU39" s="567"/>
      <c r="DYV39" s="79"/>
      <c r="DYW39" s="79"/>
      <c r="DYX39" s="566"/>
      <c r="DYY39" s="79"/>
      <c r="DYZ39" s="79"/>
      <c r="DZA39" s="79"/>
      <c r="DZB39" s="79"/>
      <c r="DZC39" s="79"/>
      <c r="DZD39" s="79"/>
      <c r="DZE39" s="566"/>
      <c r="DZF39" s="79"/>
      <c r="DZG39" s="79"/>
      <c r="DZH39" s="79"/>
      <c r="DZI39" s="79"/>
      <c r="DZJ39" s="567"/>
      <c r="DZK39" s="79"/>
      <c r="DZL39" s="79"/>
      <c r="DZM39" s="566"/>
      <c r="DZN39" s="79"/>
      <c r="DZO39" s="79"/>
      <c r="DZP39" s="79"/>
      <c r="DZQ39" s="79"/>
      <c r="DZR39" s="79"/>
      <c r="DZS39" s="79"/>
      <c r="DZT39" s="566"/>
      <c r="DZU39" s="79"/>
      <c r="DZV39" s="79"/>
      <c r="DZW39" s="79"/>
      <c r="DZX39" s="79"/>
      <c r="DZY39" s="567"/>
      <c r="DZZ39" s="79"/>
      <c r="EAA39" s="79"/>
      <c r="EAB39" s="566"/>
      <c r="EAC39" s="79"/>
      <c r="EAD39" s="79"/>
      <c r="EAE39" s="79"/>
      <c r="EAF39" s="79"/>
      <c r="EAG39" s="79"/>
      <c r="EAH39" s="79"/>
      <c r="EAI39" s="566"/>
      <c r="EAJ39" s="79"/>
      <c r="EAK39" s="79"/>
      <c r="EAL39" s="79"/>
      <c r="EAM39" s="79"/>
      <c r="EAN39" s="567"/>
      <c r="EAO39" s="79"/>
      <c r="EAP39" s="79"/>
      <c r="EAQ39" s="566"/>
      <c r="EAR39" s="79"/>
      <c r="EAS39" s="79"/>
      <c r="EAT39" s="79"/>
      <c r="EAU39" s="79"/>
      <c r="EAV39" s="79"/>
      <c r="EAW39" s="79"/>
      <c r="EAX39" s="566"/>
      <c r="EAY39" s="79"/>
      <c r="EAZ39" s="79"/>
      <c r="EBA39" s="79"/>
      <c r="EBB39" s="79"/>
      <c r="EBC39" s="567"/>
      <c r="EBD39" s="79"/>
      <c r="EBE39" s="79"/>
      <c r="EBF39" s="566"/>
      <c r="EBG39" s="79"/>
      <c r="EBH39" s="79"/>
      <c r="EBI39" s="79"/>
      <c r="EBJ39" s="79"/>
      <c r="EBK39" s="79"/>
      <c r="EBL39" s="79"/>
      <c r="EBM39" s="566"/>
      <c r="EBN39" s="79"/>
      <c r="EBO39" s="79"/>
      <c r="EBP39" s="79"/>
      <c r="EBQ39" s="79"/>
      <c r="EBR39" s="567"/>
      <c r="EBS39" s="79"/>
      <c r="EBT39" s="79"/>
      <c r="EBU39" s="566"/>
      <c r="EBV39" s="79"/>
      <c r="EBW39" s="79"/>
      <c r="EBX39" s="79"/>
      <c r="EBY39" s="79"/>
      <c r="EBZ39" s="79"/>
      <c r="ECA39" s="79"/>
      <c r="ECB39" s="566"/>
      <c r="ECC39" s="79"/>
      <c r="ECD39" s="79"/>
      <c r="ECE39" s="79"/>
      <c r="ECF39" s="79"/>
      <c r="ECG39" s="567"/>
      <c r="ECH39" s="79"/>
      <c r="ECI39" s="79"/>
      <c r="ECJ39" s="566"/>
      <c r="ECK39" s="79"/>
      <c r="ECL39" s="79"/>
      <c r="ECM39" s="79"/>
      <c r="ECN39" s="79"/>
      <c r="ECO39" s="79"/>
      <c r="ECP39" s="79"/>
      <c r="ECQ39" s="566"/>
      <c r="ECR39" s="79"/>
      <c r="ECS39" s="79"/>
      <c r="ECT39" s="79"/>
      <c r="ECU39" s="79"/>
      <c r="ECV39" s="567"/>
      <c r="ECW39" s="79"/>
      <c r="ECX39" s="79"/>
      <c r="ECY39" s="566"/>
      <c r="ECZ39" s="79"/>
      <c r="EDA39" s="79"/>
      <c r="EDB39" s="79"/>
      <c r="EDC39" s="79"/>
      <c r="EDD39" s="79"/>
      <c r="EDE39" s="79"/>
      <c r="EDF39" s="566"/>
      <c r="EDG39" s="79"/>
      <c r="EDH39" s="79"/>
      <c r="EDI39" s="79"/>
      <c r="EDJ39" s="79"/>
      <c r="EDK39" s="567"/>
      <c r="EDL39" s="79"/>
      <c r="EDM39" s="79"/>
      <c r="EDN39" s="566"/>
      <c r="EDO39" s="79"/>
      <c r="EDP39" s="79"/>
      <c r="EDQ39" s="79"/>
      <c r="EDR39" s="79"/>
      <c r="EDS39" s="79"/>
      <c r="EDT39" s="79"/>
      <c r="EDU39" s="566"/>
      <c r="EDV39" s="79"/>
      <c r="EDW39" s="79"/>
      <c r="EDX39" s="79"/>
      <c r="EDY39" s="79"/>
      <c r="EDZ39" s="567"/>
      <c r="EEA39" s="79"/>
      <c r="EEB39" s="79"/>
      <c r="EEC39" s="566"/>
      <c r="EED39" s="79"/>
      <c r="EEE39" s="79"/>
      <c r="EEF39" s="79"/>
      <c r="EEG39" s="79"/>
      <c r="EEH39" s="79"/>
      <c r="EEI39" s="79"/>
      <c r="EEJ39" s="566"/>
      <c r="EEK39" s="79"/>
      <c r="EEL39" s="79"/>
      <c r="EEM39" s="79"/>
      <c r="EEN39" s="79"/>
      <c r="EEO39" s="567"/>
      <c r="EEP39" s="79"/>
      <c r="EEQ39" s="79"/>
      <c r="EER39" s="566"/>
      <c r="EES39" s="79"/>
      <c r="EET39" s="79"/>
      <c r="EEU39" s="79"/>
      <c r="EEV39" s="79"/>
      <c r="EEW39" s="79"/>
      <c r="EEX39" s="79"/>
      <c r="EEY39" s="566"/>
      <c r="EEZ39" s="79"/>
      <c r="EFA39" s="79"/>
      <c r="EFB39" s="79"/>
      <c r="EFC39" s="79"/>
      <c r="EFD39" s="567"/>
      <c r="EFE39" s="79"/>
      <c r="EFF39" s="79"/>
      <c r="EFG39" s="566"/>
      <c r="EFH39" s="79"/>
      <c r="EFI39" s="79"/>
      <c r="EFJ39" s="79"/>
      <c r="EFK39" s="79"/>
      <c r="EFL39" s="79"/>
      <c r="EFM39" s="79"/>
      <c r="EFN39" s="566"/>
      <c r="EFO39" s="79"/>
      <c r="EFP39" s="79"/>
      <c r="EFQ39" s="79"/>
      <c r="EFR39" s="79"/>
      <c r="EFS39" s="567"/>
      <c r="EFT39" s="79"/>
      <c r="EFU39" s="79"/>
      <c r="EFV39" s="566"/>
      <c r="EFW39" s="79"/>
      <c r="EFX39" s="79"/>
      <c r="EFY39" s="79"/>
      <c r="EFZ39" s="79"/>
      <c r="EGA39" s="79"/>
      <c r="EGB39" s="79"/>
      <c r="EGC39" s="566"/>
      <c r="EGD39" s="79"/>
      <c r="EGE39" s="79"/>
      <c r="EGF39" s="79"/>
      <c r="EGG39" s="79"/>
      <c r="EGH39" s="567"/>
      <c r="EGI39" s="79"/>
      <c r="EGJ39" s="79"/>
      <c r="EGK39" s="566"/>
      <c r="EGL39" s="79"/>
      <c r="EGM39" s="79"/>
      <c r="EGN39" s="79"/>
      <c r="EGO39" s="79"/>
      <c r="EGP39" s="79"/>
      <c r="EGQ39" s="79"/>
      <c r="EGR39" s="566"/>
      <c r="EGS39" s="79"/>
      <c r="EGT39" s="79"/>
      <c r="EGU39" s="79"/>
      <c r="EGV39" s="79"/>
      <c r="EGW39" s="567"/>
      <c r="EGX39" s="79"/>
      <c r="EGY39" s="79"/>
      <c r="EGZ39" s="566"/>
      <c r="EHA39" s="79"/>
      <c r="EHB39" s="79"/>
      <c r="EHC39" s="79"/>
      <c r="EHD39" s="79"/>
      <c r="EHE39" s="79"/>
      <c r="EHF39" s="79"/>
      <c r="EHG39" s="566"/>
      <c r="EHH39" s="79"/>
      <c r="EHI39" s="79"/>
      <c r="EHJ39" s="79"/>
      <c r="EHK39" s="79"/>
      <c r="EHL39" s="567"/>
      <c r="EHM39" s="79"/>
      <c r="EHN39" s="79"/>
      <c r="EHO39" s="566"/>
      <c r="EHP39" s="79"/>
      <c r="EHQ39" s="79"/>
      <c r="EHR39" s="79"/>
      <c r="EHS39" s="79"/>
      <c r="EHT39" s="79"/>
      <c r="EHU39" s="79"/>
      <c r="EHV39" s="566"/>
      <c r="EHW39" s="79"/>
      <c r="EHX39" s="79"/>
      <c r="EHY39" s="79"/>
      <c r="EHZ39" s="79"/>
      <c r="EIA39" s="567"/>
      <c r="EIB39" s="79"/>
      <c r="EIC39" s="79"/>
      <c r="EID39" s="566"/>
      <c r="EIE39" s="79"/>
      <c r="EIF39" s="79"/>
      <c r="EIG39" s="79"/>
      <c r="EIH39" s="79"/>
      <c r="EII39" s="79"/>
      <c r="EIJ39" s="79"/>
      <c r="EIK39" s="566"/>
      <c r="EIL39" s="79"/>
      <c r="EIM39" s="79"/>
      <c r="EIN39" s="79"/>
      <c r="EIO39" s="79"/>
      <c r="EIP39" s="567"/>
      <c r="EIQ39" s="79"/>
      <c r="EIR39" s="79"/>
      <c r="EIS39" s="566"/>
      <c r="EIT39" s="79"/>
      <c r="EIU39" s="79"/>
      <c r="EIV39" s="79"/>
      <c r="EIW39" s="79"/>
      <c r="EIX39" s="79"/>
      <c r="EIY39" s="79"/>
      <c r="EIZ39" s="566"/>
      <c r="EJA39" s="79"/>
      <c r="EJB39" s="79"/>
      <c r="EJC39" s="79"/>
      <c r="EJD39" s="79"/>
      <c r="EJE39" s="567"/>
      <c r="EJF39" s="79"/>
      <c r="EJG39" s="79"/>
      <c r="EJH39" s="566"/>
      <c r="EJI39" s="79"/>
      <c r="EJJ39" s="79"/>
      <c r="EJK39" s="79"/>
      <c r="EJL39" s="79"/>
      <c r="EJM39" s="79"/>
      <c r="EJN39" s="79"/>
      <c r="EJO39" s="566"/>
      <c r="EJP39" s="79"/>
      <c r="EJQ39" s="79"/>
      <c r="EJR39" s="79"/>
      <c r="EJS39" s="79"/>
      <c r="EJT39" s="567"/>
      <c r="EJU39" s="79"/>
      <c r="EJV39" s="79"/>
      <c r="EJW39" s="566"/>
      <c r="EJX39" s="79"/>
      <c r="EJY39" s="79"/>
      <c r="EJZ39" s="79"/>
      <c r="EKA39" s="79"/>
      <c r="EKB39" s="79"/>
      <c r="EKC39" s="79"/>
      <c r="EKD39" s="566"/>
      <c r="EKE39" s="79"/>
      <c r="EKF39" s="79"/>
      <c r="EKG39" s="79"/>
      <c r="EKH39" s="79"/>
      <c r="EKI39" s="567"/>
      <c r="EKJ39" s="79"/>
      <c r="EKK39" s="79"/>
      <c r="EKL39" s="566"/>
      <c r="EKM39" s="79"/>
      <c r="EKN39" s="79"/>
      <c r="EKO39" s="79"/>
      <c r="EKP39" s="79"/>
      <c r="EKQ39" s="79"/>
      <c r="EKR39" s="79"/>
      <c r="EKS39" s="566"/>
      <c r="EKT39" s="79"/>
      <c r="EKU39" s="79"/>
      <c r="EKV39" s="79"/>
      <c r="EKW39" s="79"/>
      <c r="EKX39" s="567"/>
      <c r="EKY39" s="79"/>
      <c r="EKZ39" s="79"/>
      <c r="ELA39" s="566"/>
      <c r="ELB39" s="79"/>
      <c r="ELC39" s="79"/>
      <c r="ELD39" s="79"/>
      <c r="ELE39" s="79"/>
      <c r="ELF39" s="79"/>
      <c r="ELG39" s="79"/>
      <c r="ELH39" s="566"/>
      <c r="ELI39" s="79"/>
      <c r="ELJ39" s="79"/>
      <c r="ELK39" s="79"/>
      <c r="ELL39" s="79"/>
      <c r="ELM39" s="567"/>
      <c r="ELN39" s="79"/>
      <c r="ELO39" s="79"/>
      <c r="ELP39" s="566"/>
      <c r="ELQ39" s="79"/>
      <c r="ELR39" s="79"/>
      <c r="ELS39" s="79"/>
      <c r="ELT39" s="79"/>
      <c r="ELU39" s="79"/>
      <c r="ELV39" s="79"/>
      <c r="ELW39" s="566"/>
      <c r="ELX39" s="79"/>
      <c r="ELY39" s="79"/>
      <c r="ELZ39" s="79"/>
      <c r="EMA39" s="79"/>
      <c r="EMB39" s="567"/>
      <c r="EMC39" s="79"/>
      <c r="EMD39" s="79"/>
      <c r="EME39" s="566"/>
      <c r="EMF39" s="79"/>
      <c r="EMG39" s="79"/>
      <c r="EMH39" s="79"/>
      <c r="EMI39" s="79"/>
      <c r="EMJ39" s="79"/>
      <c r="EMK39" s="79"/>
      <c r="EML39" s="566"/>
      <c r="EMM39" s="79"/>
      <c r="EMN39" s="79"/>
      <c r="EMO39" s="79"/>
      <c r="EMP39" s="79"/>
      <c r="EMQ39" s="567"/>
      <c r="EMR39" s="79"/>
      <c r="EMS39" s="79"/>
      <c r="EMT39" s="566"/>
      <c r="EMU39" s="79"/>
      <c r="EMV39" s="79"/>
      <c r="EMW39" s="79"/>
      <c r="EMX39" s="79"/>
      <c r="EMY39" s="79"/>
      <c r="EMZ39" s="79"/>
      <c r="ENA39" s="566"/>
      <c r="ENB39" s="79"/>
      <c r="ENC39" s="79"/>
      <c r="END39" s="79"/>
      <c r="ENE39" s="79"/>
      <c r="ENF39" s="567"/>
      <c r="ENG39" s="79"/>
      <c r="ENH39" s="79"/>
      <c r="ENI39" s="566"/>
      <c r="ENJ39" s="79"/>
      <c r="ENK39" s="79"/>
      <c r="ENL39" s="79"/>
      <c r="ENM39" s="79"/>
      <c r="ENN39" s="79"/>
      <c r="ENO39" s="79"/>
      <c r="ENP39" s="566"/>
      <c r="ENQ39" s="79"/>
      <c r="ENR39" s="79"/>
      <c r="ENS39" s="79"/>
      <c r="ENT39" s="79"/>
      <c r="ENU39" s="567"/>
      <c r="ENV39" s="79"/>
      <c r="ENW39" s="79"/>
      <c r="ENX39" s="566"/>
      <c r="ENY39" s="79"/>
      <c r="ENZ39" s="79"/>
      <c r="EOA39" s="79"/>
      <c r="EOB39" s="79"/>
      <c r="EOC39" s="79"/>
      <c r="EOD39" s="79"/>
      <c r="EOE39" s="566"/>
      <c r="EOF39" s="79"/>
      <c r="EOG39" s="79"/>
      <c r="EOH39" s="79"/>
      <c r="EOI39" s="79"/>
      <c r="EOJ39" s="567"/>
      <c r="EOK39" s="79"/>
      <c r="EOL39" s="79"/>
      <c r="EOM39" s="566"/>
      <c r="EON39" s="79"/>
      <c r="EOO39" s="79"/>
      <c r="EOP39" s="79"/>
      <c r="EOQ39" s="79"/>
      <c r="EOR39" s="79"/>
      <c r="EOS39" s="79"/>
      <c r="EOT39" s="566"/>
      <c r="EOU39" s="79"/>
      <c r="EOV39" s="79"/>
      <c r="EOW39" s="79"/>
      <c r="EOX39" s="79"/>
      <c r="EOY39" s="567"/>
      <c r="EOZ39" s="79"/>
      <c r="EPA39" s="79"/>
      <c r="EPB39" s="566"/>
      <c r="EPC39" s="79"/>
      <c r="EPD39" s="79"/>
      <c r="EPE39" s="79"/>
      <c r="EPF39" s="79"/>
      <c r="EPG39" s="79"/>
      <c r="EPH39" s="79"/>
      <c r="EPI39" s="566"/>
      <c r="EPJ39" s="79"/>
      <c r="EPK39" s="79"/>
      <c r="EPL39" s="79"/>
      <c r="EPM39" s="79"/>
      <c r="EPN39" s="567"/>
      <c r="EPO39" s="79"/>
      <c r="EPP39" s="79"/>
      <c r="EPQ39" s="566"/>
      <c r="EPR39" s="79"/>
      <c r="EPS39" s="79"/>
      <c r="EPT39" s="79"/>
      <c r="EPU39" s="79"/>
      <c r="EPV39" s="79"/>
      <c r="EPW39" s="79"/>
      <c r="EPX39" s="566"/>
      <c r="EPY39" s="79"/>
      <c r="EPZ39" s="79"/>
      <c r="EQA39" s="79"/>
      <c r="EQB39" s="79"/>
      <c r="EQC39" s="567"/>
      <c r="EQD39" s="79"/>
      <c r="EQE39" s="79"/>
      <c r="EQF39" s="566"/>
      <c r="EQG39" s="79"/>
      <c r="EQH39" s="79"/>
      <c r="EQI39" s="79"/>
      <c r="EQJ39" s="79"/>
      <c r="EQK39" s="79"/>
      <c r="EQL39" s="79"/>
      <c r="EQM39" s="566"/>
      <c r="EQN39" s="79"/>
      <c r="EQO39" s="79"/>
      <c r="EQP39" s="79"/>
      <c r="EQQ39" s="79"/>
      <c r="EQR39" s="567"/>
      <c r="EQS39" s="79"/>
      <c r="EQT39" s="79"/>
      <c r="EQU39" s="566"/>
      <c r="EQV39" s="79"/>
      <c r="EQW39" s="79"/>
      <c r="EQX39" s="79"/>
      <c r="EQY39" s="79"/>
      <c r="EQZ39" s="79"/>
      <c r="ERA39" s="79"/>
      <c r="ERB39" s="566"/>
      <c r="ERC39" s="79"/>
      <c r="ERD39" s="79"/>
      <c r="ERE39" s="79"/>
      <c r="ERF39" s="79"/>
      <c r="ERG39" s="567"/>
      <c r="ERH39" s="79"/>
      <c r="ERI39" s="79"/>
      <c r="ERJ39" s="566"/>
      <c r="ERK39" s="79"/>
      <c r="ERL39" s="79"/>
      <c r="ERM39" s="79"/>
      <c r="ERN39" s="79"/>
      <c r="ERO39" s="79"/>
      <c r="ERP39" s="79"/>
      <c r="ERQ39" s="566"/>
      <c r="ERR39" s="79"/>
      <c r="ERS39" s="79"/>
      <c r="ERT39" s="79"/>
      <c r="ERU39" s="79"/>
      <c r="ERV39" s="567"/>
      <c r="ERW39" s="79"/>
      <c r="ERX39" s="79"/>
      <c r="ERY39" s="566"/>
      <c r="ERZ39" s="79"/>
      <c r="ESA39" s="79"/>
      <c r="ESB39" s="79"/>
      <c r="ESC39" s="79"/>
      <c r="ESD39" s="79"/>
      <c r="ESE39" s="79"/>
      <c r="ESF39" s="566"/>
      <c r="ESG39" s="79"/>
      <c r="ESH39" s="79"/>
      <c r="ESI39" s="79"/>
      <c r="ESJ39" s="79"/>
      <c r="ESK39" s="567"/>
      <c r="ESL39" s="79"/>
      <c r="ESM39" s="79"/>
      <c r="ESN39" s="566"/>
      <c r="ESO39" s="79"/>
      <c r="ESP39" s="79"/>
      <c r="ESQ39" s="79"/>
      <c r="ESR39" s="79"/>
      <c r="ESS39" s="79"/>
      <c r="EST39" s="79"/>
      <c r="ESU39" s="566"/>
      <c r="ESV39" s="79"/>
      <c r="ESW39" s="79"/>
      <c r="ESX39" s="79"/>
      <c r="ESY39" s="79"/>
      <c r="ESZ39" s="567"/>
      <c r="ETA39" s="79"/>
      <c r="ETB39" s="79"/>
      <c r="ETC39" s="566"/>
      <c r="ETD39" s="79"/>
      <c r="ETE39" s="79"/>
      <c r="ETF39" s="79"/>
      <c r="ETG39" s="79"/>
      <c r="ETH39" s="79"/>
      <c r="ETI39" s="79"/>
      <c r="ETJ39" s="566"/>
      <c r="ETK39" s="79"/>
      <c r="ETL39" s="79"/>
      <c r="ETM39" s="79"/>
      <c r="ETN39" s="79"/>
      <c r="ETO39" s="567"/>
      <c r="ETP39" s="79"/>
      <c r="ETQ39" s="79"/>
      <c r="ETR39" s="566"/>
      <c r="ETS39" s="79"/>
      <c r="ETT39" s="79"/>
      <c r="ETU39" s="79"/>
      <c r="ETV39" s="79"/>
      <c r="ETW39" s="79"/>
      <c r="ETX39" s="79"/>
      <c r="ETY39" s="566"/>
      <c r="ETZ39" s="79"/>
      <c r="EUA39" s="79"/>
      <c r="EUB39" s="79"/>
      <c r="EUC39" s="79"/>
      <c r="EUD39" s="567"/>
      <c r="EUE39" s="79"/>
      <c r="EUF39" s="79"/>
      <c r="EUG39" s="566"/>
      <c r="EUH39" s="79"/>
      <c r="EUI39" s="79"/>
      <c r="EUJ39" s="79"/>
      <c r="EUK39" s="79"/>
      <c r="EUL39" s="79"/>
      <c r="EUM39" s="79"/>
      <c r="EUN39" s="566"/>
      <c r="EUO39" s="79"/>
      <c r="EUP39" s="79"/>
      <c r="EUQ39" s="79"/>
      <c r="EUR39" s="79"/>
      <c r="EUS39" s="567"/>
      <c r="EUT39" s="79"/>
      <c r="EUU39" s="79"/>
      <c r="EUV39" s="566"/>
      <c r="EUW39" s="79"/>
      <c r="EUX39" s="79"/>
      <c r="EUY39" s="79"/>
      <c r="EUZ39" s="79"/>
      <c r="EVA39" s="79"/>
      <c r="EVB39" s="79"/>
      <c r="EVC39" s="566"/>
      <c r="EVD39" s="79"/>
      <c r="EVE39" s="79"/>
      <c r="EVF39" s="79"/>
      <c r="EVG39" s="79"/>
      <c r="EVH39" s="567"/>
      <c r="EVI39" s="79"/>
      <c r="EVJ39" s="79"/>
      <c r="EVK39" s="566"/>
      <c r="EVL39" s="79"/>
      <c r="EVM39" s="79"/>
      <c r="EVN39" s="79"/>
      <c r="EVO39" s="79"/>
      <c r="EVP39" s="79"/>
      <c r="EVQ39" s="79"/>
      <c r="EVR39" s="566"/>
      <c r="EVS39" s="79"/>
      <c r="EVT39" s="79"/>
      <c r="EVU39" s="79"/>
      <c r="EVV39" s="79"/>
      <c r="EVW39" s="567"/>
      <c r="EVX39" s="79"/>
      <c r="EVY39" s="79"/>
      <c r="EVZ39" s="566"/>
      <c r="EWA39" s="79"/>
      <c r="EWB39" s="79"/>
      <c r="EWC39" s="79"/>
      <c r="EWD39" s="79"/>
      <c r="EWE39" s="79"/>
      <c r="EWF39" s="79"/>
      <c r="EWG39" s="566"/>
      <c r="EWH39" s="79"/>
      <c r="EWI39" s="79"/>
      <c r="EWJ39" s="79"/>
      <c r="EWK39" s="79"/>
      <c r="EWL39" s="567"/>
      <c r="EWM39" s="79"/>
      <c r="EWN39" s="79"/>
      <c r="EWO39" s="566"/>
      <c r="EWP39" s="79"/>
      <c r="EWQ39" s="79"/>
      <c r="EWR39" s="79"/>
      <c r="EWS39" s="79"/>
      <c r="EWT39" s="79"/>
      <c r="EWU39" s="79"/>
      <c r="EWV39" s="566"/>
      <c r="EWW39" s="79"/>
      <c r="EWX39" s="79"/>
      <c r="EWY39" s="79"/>
      <c r="EWZ39" s="79"/>
      <c r="EXA39" s="567"/>
      <c r="EXB39" s="79"/>
      <c r="EXC39" s="79"/>
      <c r="EXD39" s="566"/>
      <c r="EXE39" s="79"/>
      <c r="EXF39" s="79"/>
      <c r="EXG39" s="79"/>
      <c r="EXH39" s="79"/>
      <c r="EXI39" s="79"/>
      <c r="EXJ39" s="79"/>
      <c r="EXK39" s="566"/>
      <c r="EXL39" s="79"/>
      <c r="EXM39" s="79"/>
      <c r="EXN39" s="79"/>
      <c r="EXO39" s="79"/>
      <c r="EXP39" s="567"/>
      <c r="EXQ39" s="79"/>
      <c r="EXR39" s="79"/>
      <c r="EXS39" s="566"/>
      <c r="EXT39" s="79"/>
      <c r="EXU39" s="79"/>
      <c r="EXV39" s="79"/>
      <c r="EXW39" s="79"/>
      <c r="EXX39" s="79"/>
      <c r="EXY39" s="79"/>
      <c r="EXZ39" s="566"/>
      <c r="EYA39" s="79"/>
      <c r="EYB39" s="79"/>
      <c r="EYC39" s="79"/>
      <c r="EYD39" s="79"/>
      <c r="EYE39" s="567"/>
      <c r="EYF39" s="79"/>
      <c r="EYG39" s="79"/>
      <c r="EYH39" s="566"/>
      <c r="EYI39" s="79"/>
      <c r="EYJ39" s="79"/>
      <c r="EYK39" s="79"/>
      <c r="EYL39" s="79"/>
      <c r="EYM39" s="79"/>
      <c r="EYN39" s="79"/>
      <c r="EYO39" s="566"/>
      <c r="EYP39" s="79"/>
      <c r="EYQ39" s="79"/>
      <c r="EYR39" s="79"/>
      <c r="EYS39" s="79"/>
      <c r="EYT39" s="567"/>
      <c r="EYU39" s="79"/>
      <c r="EYV39" s="79"/>
      <c r="EYW39" s="566"/>
      <c r="EYX39" s="79"/>
      <c r="EYY39" s="79"/>
      <c r="EYZ39" s="79"/>
      <c r="EZA39" s="79"/>
      <c r="EZB39" s="79"/>
      <c r="EZC39" s="79"/>
      <c r="EZD39" s="566"/>
      <c r="EZE39" s="79"/>
      <c r="EZF39" s="79"/>
      <c r="EZG39" s="79"/>
      <c r="EZH39" s="79"/>
      <c r="EZI39" s="567"/>
      <c r="EZJ39" s="79"/>
      <c r="EZK39" s="79"/>
      <c r="EZL39" s="566"/>
      <c r="EZM39" s="79"/>
      <c r="EZN39" s="79"/>
      <c r="EZO39" s="79"/>
      <c r="EZP39" s="79"/>
      <c r="EZQ39" s="79"/>
      <c r="EZR39" s="79"/>
      <c r="EZS39" s="566"/>
      <c r="EZT39" s="79"/>
      <c r="EZU39" s="79"/>
      <c r="EZV39" s="79"/>
      <c r="EZW39" s="79"/>
      <c r="EZX39" s="567"/>
      <c r="EZY39" s="79"/>
      <c r="EZZ39" s="79"/>
      <c r="FAA39" s="566"/>
      <c r="FAB39" s="79"/>
      <c r="FAC39" s="79"/>
      <c r="FAD39" s="79"/>
      <c r="FAE39" s="79"/>
      <c r="FAF39" s="79"/>
      <c r="FAG39" s="79"/>
      <c r="FAH39" s="566"/>
      <c r="FAI39" s="79"/>
      <c r="FAJ39" s="79"/>
      <c r="FAK39" s="79"/>
      <c r="FAL39" s="79"/>
      <c r="FAM39" s="567"/>
      <c r="FAN39" s="79"/>
      <c r="FAO39" s="79"/>
      <c r="FAP39" s="566"/>
      <c r="FAQ39" s="79"/>
      <c r="FAR39" s="79"/>
      <c r="FAS39" s="79"/>
      <c r="FAT39" s="79"/>
      <c r="FAU39" s="79"/>
      <c r="FAV39" s="79"/>
      <c r="FAW39" s="566"/>
      <c r="FAX39" s="79"/>
      <c r="FAY39" s="79"/>
      <c r="FAZ39" s="79"/>
      <c r="FBA39" s="79"/>
      <c r="FBB39" s="567"/>
      <c r="FBC39" s="79"/>
      <c r="FBD39" s="79"/>
      <c r="FBE39" s="566"/>
      <c r="FBF39" s="79"/>
      <c r="FBG39" s="79"/>
      <c r="FBH39" s="79"/>
      <c r="FBI39" s="79"/>
      <c r="FBJ39" s="79"/>
      <c r="FBK39" s="79"/>
      <c r="FBL39" s="566"/>
      <c r="FBM39" s="79"/>
      <c r="FBN39" s="79"/>
      <c r="FBO39" s="79"/>
      <c r="FBP39" s="79"/>
      <c r="FBQ39" s="567"/>
      <c r="FBR39" s="79"/>
      <c r="FBS39" s="79"/>
      <c r="FBT39" s="566"/>
      <c r="FBU39" s="79"/>
      <c r="FBV39" s="79"/>
      <c r="FBW39" s="79"/>
      <c r="FBX39" s="79"/>
      <c r="FBY39" s="79"/>
      <c r="FBZ39" s="79"/>
      <c r="FCA39" s="566"/>
      <c r="FCB39" s="79"/>
      <c r="FCC39" s="79"/>
      <c r="FCD39" s="79"/>
      <c r="FCE39" s="79"/>
      <c r="FCF39" s="567"/>
      <c r="FCG39" s="79"/>
      <c r="FCH39" s="79"/>
      <c r="FCI39" s="566"/>
      <c r="FCJ39" s="79"/>
      <c r="FCK39" s="79"/>
      <c r="FCL39" s="79"/>
      <c r="FCM39" s="79"/>
      <c r="FCN39" s="79"/>
      <c r="FCO39" s="79"/>
      <c r="FCP39" s="566"/>
      <c r="FCQ39" s="79"/>
      <c r="FCR39" s="79"/>
      <c r="FCS39" s="79"/>
      <c r="FCT39" s="79"/>
      <c r="FCU39" s="567"/>
      <c r="FCV39" s="79"/>
      <c r="FCW39" s="79"/>
      <c r="FCX39" s="566"/>
      <c r="FCY39" s="79"/>
      <c r="FCZ39" s="79"/>
      <c r="FDA39" s="79"/>
      <c r="FDB39" s="79"/>
      <c r="FDC39" s="79"/>
      <c r="FDD39" s="79"/>
      <c r="FDE39" s="566"/>
      <c r="FDF39" s="79"/>
      <c r="FDG39" s="79"/>
      <c r="FDH39" s="79"/>
      <c r="FDI39" s="79"/>
      <c r="FDJ39" s="567"/>
      <c r="FDK39" s="79"/>
      <c r="FDL39" s="79"/>
      <c r="FDM39" s="566"/>
      <c r="FDN39" s="79"/>
      <c r="FDO39" s="79"/>
      <c r="FDP39" s="79"/>
      <c r="FDQ39" s="79"/>
      <c r="FDR39" s="79"/>
      <c r="FDS39" s="79"/>
      <c r="FDT39" s="566"/>
      <c r="FDU39" s="79"/>
      <c r="FDV39" s="79"/>
      <c r="FDW39" s="79"/>
      <c r="FDX39" s="79"/>
      <c r="FDY39" s="567"/>
      <c r="FDZ39" s="79"/>
      <c r="FEA39" s="79"/>
      <c r="FEB39" s="566"/>
      <c r="FEC39" s="79"/>
      <c r="FED39" s="79"/>
      <c r="FEE39" s="79"/>
      <c r="FEF39" s="79"/>
      <c r="FEG39" s="79"/>
      <c r="FEH39" s="79"/>
      <c r="FEI39" s="566"/>
      <c r="FEJ39" s="79"/>
      <c r="FEK39" s="79"/>
      <c r="FEL39" s="79"/>
      <c r="FEM39" s="79"/>
      <c r="FEN39" s="567"/>
      <c r="FEO39" s="79"/>
      <c r="FEP39" s="79"/>
      <c r="FEQ39" s="566"/>
      <c r="FER39" s="79"/>
      <c r="FES39" s="79"/>
      <c r="FET39" s="79"/>
      <c r="FEU39" s="79"/>
      <c r="FEV39" s="79"/>
      <c r="FEW39" s="79"/>
      <c r="FEX39" s="566"/>
      <c r="FEY39" s="79"/>
      <c r="FEZ39" s="79"/>
      <c r="FFA39" s="79"/>
      <c r="FFB39" s="79"/>
      <c r="FFC39" s="567"/>
      <c r="FFD39" s="79"/>
      <c r="FFE39" s="79"/>
      <c r="FFF39" s="566"/>
      <c r="FFG39" s="79"/>
      <c r="FFH39" s="79"/>
      <c r="FFI39" s="79"/>
      <c r="FFJ39" s="79"/>
      <c r="FFK39" s="79"/>
      <c r="FFL39" s="79"/>
      <c r="FFM39" s="566"/>
      <c r="FFN39" s="79"/>
      <c r="FFO39" s="79"/>
      <c r="FFP39" s="79"/>
      <c r="FFQ39" s="79"/>
      <c r="FFR39" s="567"/>
      <c r="FFS39" s="79"/>
      <c r="FFT39" s="79"/>
      <c r="FFU39" s="566"/>
      <c r="FFV39" s="79"/>
      <c r="FFW39" s="79"/>
      <c r="FFX39" s="79"/>
      <c r="FFY39" s="79"/>
      <c r="FFZ39" s="79"/>
      <c r="FGA39" s="79"/>
      <c r="FGB39" s="566"/>
      <c r="FGC39" s="79"/>
      <c r="FGD39" s="79"/>
      <c r="FGE39" s="79"/>
      <c r="FGF39" s="79"/>
      <c r="FGG39" s="567"/>
      <c r="FGH39" s="79"/>
      <c r="FGI39" s="79"/>
      <c r="FGJ39" s="566"/>
      <c r="FGK39" s="79"/>
      <c r="FGL39" s="79"/>
      <c r="FGM39" s="79"/>
      <c r="FGN39" s="79"/>
      <c r="FGO39" s="79"/>
      <c r="FGP39" s="79"/>
      <c r="FGQ39" s="566"/>
      <c r="FGR39" s="79"/>
      <c r="FGS39" s="79"/>
      <c r="FGT39" s="79"/>
      <c r="FGU39" s="79"/>
      <c r="FGV39" s="567"/>
      <c r="FGW39" s="79"/>
      <c r="FGX39" s="79"/>
      <c r="FGY39" s="566"/>
      <c r="FGZ39" s="79"/>
      <c r="FHA39" s="79"/>
      <c r="FHB39" s="79"/>
      <c r="FHC39" s="79"/>
      <c r="FHD39" s="79"/>
      <c r="FHE39" s="79"/>
      <c r="FHF39" s="566"/>
      <c r="FHG39" s="79"/>
      <c r="FHH39" s="79"/>
      <c r="FHI39" s="79"/>
      <c r="FHJ39" s="79"/>
      <c r="FHK39" s="567"/>
      <c r="FHL39" s="79"/>
      <c r="FHM39" s="79"/>
      <c r="FHN39" s="566"/>
      <c r="FHO39" s="79"/>
      <c r="FHP39" s="79"/>
      <c r="FHQ39" s="79"/>
      <c r="FHR39" s="79"/>
      <c r="FHS39" s="79"/>
      <c r="FHT39" s="79"/>
      <c r="FHU39" s="566"/>
      <c r="FHV39" s="79"/>
      <c r="FHW39" s="79"/>
      <c r="FHX39" s="79"/>
      <c r="FHY39" s="79"/>
      <c r="FHZ39" s="567"/>
      <c r="FIA39" s="79"/>
      <c r="FIB39" s="79"/>
      <c r="FIC39" s="566"/>
      <c r="FID39" s="79"/>
      <c r="FIE39" s="79"/>
      <c r="FIF39" s="79"/>
      <c r="FIG39" s="79"/>
      <c r="FIH39" s="79"/>
      <c r="FII39" s="79"/>
      <c r="FIJ39" s="566"/>
      <c r="FIK39" s="79"/>
      <c r="FIL39" s="79"/>
      <c r="FIM39" s="79"/>
      <c r="FIN39" s="79"/>
      <c r="FIO39" s="567"/>
      <c r="FIP39" s="79"/>
      <c r="FIQ39" s="79"/>
      <c r="FIR39" s="566"/>
      <c r="FIS39" s="79"/>
      <c r="FIT39" s="79"/>
      <c r="FIU39" s="79"/>
      <c r="FIV39" s="79"/>
      <c r="FIW39" s="79"/>
      <c r="FIX39" s="79"/>
      <c r="FIY39" s="566"/>
      <c r="FIZ39" s="79"/>
      <c r="FJA39" s="79"/>
      <c r="FJB39" s="79"/>
      <c r="FJC39" s="79"/>
      <c r="FJD39" s="567"/>
      <c r="FJE39" s="79"/>
      <c r="FJF39" s="79"/>
      <c r="FJG39" s="566"/>
      <c r="FJH39" s="79"/>
      <c r="FJI39" s="79"/>
      <c r="FJJ39" s="79"/>
      <c r="FJK39" s="79"/>
      <c r="FJL39" s="79"/>
      <c r="FJM39" s="79"/>
      <c r="FJN39" s="566"/>
      <c r="FJO39" s="79"/>
      <c r="FJP39" s="79"/>
      <c r="FJQ39" s="79"/>
      <c r="FJR39" s="79"/>
      <c r="FJS39" s="567"/>
      <c r="FJT39" s="79"/>
      <c r="FJU39" s="79"/>
      <c r="FJV39" s="566"/>
      <c r="FJW39" s="79"/>
      <c r="FJX39" s="79"/>
      <c r="FJY39" s="79"/>
      <c r="FJZ39" s="79"/>
      <c r="FKA39" s="79"/>
      <c r="FKB39" s="79"/>
      <c r="FKC39" s="566"/>
      <c r="FKD39" s="79"/>
      <c r="FKE39" s="79"/>
      <c r="FKF39" s="79"/>
      <c r="FKG39" s="79"/>
      <c r="FKH39" s="567"/>
      <c r="FKI39" s="79"/>
      <c r="FKJ39" s="79"/>
      <c r="FKK39" s="566"/>
      <c r="FKL39" s="79"/>
      <c r="FKM39" s="79"/>
      <c r="FKN39" s="79"/>
      <c r="FKO39" s="79"/>
      <c r="FKP39" s="79"/>
      <c r="FKQ39" s="79"/>
      <c r="FKR39" s="566"/>
      <c r="FKS39" s="79"/>
      <c r="FKT39" s="79"/>
      <c r="FKU39" s="79"/>
      <c r="FKV39" s="79"/>
      <c r="FKW39" s="567"/>
      <c r="FKX39" s="79"/>
      <c r="FKY39" s="79"/>
      <c r="FKZ39" s="566"/>
      <c r="FLA39" s="79"/>
      <c r="FLB39" s="79"/>
      <c r="FLC39" s="79"/>
      <c r="FLD39" s="79"/>
      <c r="FLE39" s="79"/>
      <c r="FLF39" s="79"/>
      <c r="FLG39" s="566"/>
      <c r="FLH39" s="79"/>
      <c r="FLI39" s="79"/>
      <c r="FLJ39" s="79"/>
      <c r="FLK39" s="79"/>
      <c r="FLL39" s="567"/>
      <c r="FLM39" s="79"/>
      <c r="FLN39" s="79"/>
      <c r="FLO39" s="566"/>
      <c r="FLP39" s="79"/>
      <c r="FLQ39" s="79"/>
      <c r="FLR39" s="79"/>
      <c r="FLS39" s="79"/>
      <c r="FLT39" s="79"/>
      <c r="FLU39" s="79"/>
      <c r="FLV39" s="566"/>
      <c r="FLW39" s="79"/>
      <c r="FLX39" s="79"/>
      <c r="FLY39" s="79"/>
      <c r="FLZ39" s="79"/>
      <c r="FMA39" s="567"/>
      <c r="FMB39" s="79"/>
      <c r="FMC39" s="79"/>
      <c r="FMD39" s="566"/>
      <c r="FME39" s="79"/>
      <c r="FMF39" s="79"/>
      <c r="FMG39" s="79"/>
      <c r="FMH39" s="79"/>
      <c r="FMI39" s="79"/>
      <c r="FMJ39" s="79"/>
      <c r="FMK39" s="566"/>
      <c r="FML39" s="79"/>
      <c r="FMM39" s="79"/>
      <c r="FMN39" s="79"/>
      <c r="FMO39" s="79"/>
      <c r="FMP39" s="567"/>
      <c r="FMQ39" s="79"/>
      <c r="FMR39" s="79"/>
      <c r="FMS39" s="566"/>
      <c r="FMT39" s="79"/>
      <c r="FMU39" s="79"/>
      <c r="FMV39" s="79"/>
      <c r="FMW39" s="79"/>
      <c r="FMX39" s="79"/>
      <c r="FMY39" s="79"/>
      <c r="FMZ39" s="566"/>
      <c r="FNA39" s="79"/>
      <c r="FNB39" s="79"/>
      <c r="FNC39" s="79"/>
      <c r="FND39" s="79"/>
      <c r="FNE39" s="567"/>
      <c r="FNF39" s="79"/>
      <c r="FNG39" s="79"/>
      <c r="FNH39" s="566"/>
      <c r="FNI39" s="79"/>
      <c r="FNJ39" s="79"/>
      <c r="FNK39" s="79"/>
      <c r="FNL39" s="79"/>
      <c r="FNM39" s="79"/>
      <c r="FNN39" s="79"/>
      <c r="FNO39" s="566"/>
      <c r="FNP39" s="79"/>
      <c r="FNQ39" s="79"/>
      <c r="FNR39" s="79"/>
      <c r="FNS39" s="79"/>
      <c r="FNT39" s="567"/>
      <c r="FNU39" s="79"/>
      <c r="FNV39" s="79"/>
      <c r="FNW39" s="566"/>
      <c r="FNX39" s="79"/>
      <c r="FNY39" s="79"/>
      <c r="FNZ39" s="79"/>
      <c r="FOA39" s="79"/>
      <c r="FOB39" s="79"/>
      <c r="FOC39" s="79"/>
      <c r="FOD39" s="566"/>
      <c r="FOE39" s="79"/>
      <c r="FOF39" s="79"/>
      <c r="FOG39" s="79"/>
      <c r="FOH39" s="79"/>
      <c r="FOI39" s="567"/>
      <c r="FOJ39" s="79"/>
      <c r="FOK39" s="79"/>
      <c r="FOL39" s="566"/>
      <c r="FOM39" s="79"/>
      <c r="FON39" s="79"/>
      <c r="FOO39" s="79"/>
      <c r="FOP39" s="79"/>
      <c r="FOQ39" s="79"/>
      <c r="FOR39" s="79"/>
      <c r="FOS39" s="566"/>
      <c r="FOT39" s="79"/>
      <c r="FOU39" s="79"/>
      <c r="FOV39" s="79"/>
      <c r="FOW39" s="79"/>
      <c r="FOX39" s="567"/>
      <c r="FOY39" s="79"/>
      <c r="FOZ39" s="79"/>
      <c r="FPA39" s="566"/>
      <c r="FPB39" s="79"/>
      <c r="FPC39" s="79"/>
      <c r="FPD39" s="79"/>
      <c r="FPE39" s="79"/>
      <c r="FPF39" s="79"/>
      <c r="FPG39" s="79"/>
      <c r="FPH39" s="566"/>
      <c r="FPI39" s="79"/>
      <c r="FPJ39" s="79"/>
      <c r="FPK39" s="79"/>
      <c r="FPL39" s="79"/>
      <c r="FPM39" s="567"/>
      <c r="FPN39" s="79"/>
      <c r="FPO39" s="79"/>
      <c r="FPP39" s="566"/>
      <c r="FPQ39" s="79"/>
      <c r="FPR39" s="79"/>
      <c r="FPS39" s="79"/>
      <c r="FPT39" s="79"/>
      <c r="FPU39" s="79"/>
      <c r="FPV39" s="79"/>
      <c r="FPW39" s="566"/>
      <c r="FPX39" s="79"/>
      <c r="FPY39" s="79"/>
      <c r="FPZ39" s="79"/>
      <c r="FQA39" s="79"/>
      <c r="FQB39" s="567"/>
      <c r="FQC39" s="79"/>
      <c r="FQD39" s="79"/>
      <c r="FQE39" s="566"/>
      <c r="FQF39" s="79"/>
      <c r="FQG39" s="79"/>
      <c r="FQH39" s="79"/>
      <c r="FQI39" s="79"/>
      <c r="FQJ39" s="79"/>
      <c r="FQK39" s="79"/>
      <c r="FQL39" s="566"/>
      <c r="FQM39" s="79"/>
      <c r="FQN39" s="79"/>
      <c r="FQO39" s="79"/>
      <c r="FQP39" s="79"/>
      <c r="FQQ39" s="567"/>
      <c r="FQR39" s="79"/>
      <c r="FQS39" s="79"/>
      <c r="FQT39" s="566"/>
      <c r="FQU39" s="79"/>
      <c r="FQV39" s="79"/>
      <c r="FQW39" s="79"/>
      <c r="FQX39" s="79"/>
      <c r="FQY39" s="79"/>
      <c r="FQZ39" s="79"/>
      <c r="FRA39" s="566"/>
      <c r="FRB39" s="79"/>
      <c r="FRC39" s="79"/>
      <c r="FRD39" s="79"/>
      <c r="FRE39" s="79"/>
      <c r="FRF39" s="567"/>
      <c r="FRG39" s="79"/>
      <c r="FRH39" s="79"/>
      <c r="FRI39" s="566"/>
      <c r="FRJ39" s="79"/>
      <c r="FRK39" s="79"/>
      <c r="FRL39" s="79"/>
      <c r="FRM39" s="79"/>
      <c r="FRN39" s="79"/>
      <c r="FRO39" s="79"/>
      <c r="FRP39" s="566"/>
      <c r="FRQ39" s="79"/>
      <c r="FRR39" s="79"/>
      <c r="FRS39" s="79"/>
      <c r="FRT39" s="79"/>
      <c r="FRU39" s="567"/>
      <c r="FRV39" s="79"/>
      <c r="FRW39" s="79"/>
      <c r="FRX39" s="566"/>
      <c r="FRY39" s="79"/>
      <c r="FRZ39" s="79"/>
      <c r="FSA39" s="79"/>
      <c r="FSB39" s="79"/>
      <c r="FSC39" s="79"/>
      <c r="FSD39" s="79"/>
      <c r="FSE39" s="566"/>
      <c r="FSF39" s="79"/>
      <c r="FSG39" s="79"/>
      <c r="FSH39" s="79"/>
      <c r="FSI39" s="79"/>
      <c r="FSJ39" s="567"/>
      <c r="FSK39" s="79"/>
      <c r="FSL39" s="79"/>
      <c r="FSM39" s="566"/>
      <c r="FSN39" s="79"/>
      <c r="FSO39" s="79"/>
      <c r="FSP39" s="79"/>
      <c r="FSQ39" s="79"/>
      <c r="FSR39" s="79"/>
      <c r="FSS39" s="79"/>
      <c r="FST39" s="566"/>
      <c r="FSU39" s="79"/>
      <c r="FSV39" s="79"/>
      <c r="FSW39" s="79"/>
      <c r="FSX39" s="79"/>
      <c r="FSY39" s="567"/>
      <c r="FSZ39" s="79"/>
      <c r="FTA39" s="79"/>
      <c r="FTB39" s="566"/>
      <c r="FTC39" s="79"/>
      <c r="FTD39" s="79"/>
      <c r="FTE39" s="79"/>
      <c r="FTF39" s="79"/>
      <c r="FTG39" s="79"/>
      <c r="FTH39" s="79"/>
      <c r="FTI39" s="566"/>
      <c r="FTJ39" s="79"/>
      <c r="FTK39" s="79"/>
      <c r="FTL39" s="79"/>
      <c r="FTM39" s="79"/>
      <c r="FTN39" s="567"/>
      <c r="FTO39" s="79"/>
      <c r="FTP39" s="79"/>
      <c r="FTQ39" s="566"/>
      <c r="FTR39" s="79"/>
      <c r="FTS39" s="79"/>
      <c r="FTT39" s="79"/>
      <c r="FTU39" s="79"/>
      <c r="FTV39" s="79"/>
      <c r="FTW39" s="79"/>
      <c r="FTX39" s="566"/>
      <c r="FTY39" s="79"/>
      <c r="FTZ39" s="79"/>
      <c r="FUA39" s="79"/>
      <c r="FUB39" s="79"/>
      <c r="FUC39" s="567"/>
      <c r="FUD39" s="79"/>
      <c r="FUE39" s="79"/>
      <c r="FUF39" s="566"/>
      <c r="FUG39" s="79"/>
      <c r="FUH39" s="79"/>
      <c r="FUI39" s="79"/>
      <c r="FUJ39" s="79"/>
      <c r="FUK39" s="79"/>
      <c r="FUL39" s="79"/>
      <c r="FUM39" s="566"/>
      <c r="FUN39" s="79"/>
      <c r="FUO39" s="79"/>
      <c r="FUP39" s="79"/>
      <c r="FUQ39" s="79"/>
      <c r="FUR39" s="567"/>
      <c r="FUS39" s="79"/>
      <c r="FUT39" s="79"/>
      <c r="FUU39" s="566"/>
      <c r="FUV39" s="79"/>
      <c r="FUW39" s="79"/>
      <c r="FUX39" s="79"/>
      <c r="FUY39" s="79"/>
      <c r="FUZ39" s="79"/>
      <c r="FVA39" s="79"/>
      <c r="FVB39" s="566"/>
      <c r="FVC39" s="79"/>
      <c r="FVD39" s="79"/>
      <c r="FVE39" s="79"/>
      <c r="FVF39" s="79"/>
      <c r="FVG39" s="567"/>
      <c r="FVH39" s="79"/>
      <c r="FVI39" s="79"/>
      <c r="FVJ39" s="566"/>
      <c r="FVK39" s="79"/>
      <c r="FVL39" s="79"/>
      <c r="FVM39" s="79"/>
      <c r="FVN39" s="79"/>
      <c r="FVO39" s="79"/>
      <c r="FVP39" s="79"/>
      <c r="FVQ39" s="566"/>
      <c r="FVR39" s="79"/>
      <c r="FVS39" s="79"/>
      <c r="FVT39" s="79"/>
      <c r="FVU39" s="79"/>
      <c r="FVV39" s="567"/>
      <c r="FVW39" s="79"/>
      <c r="FVX39" s="79"/>
      <c r="FVY39" s="566"/>
      <c r="FVZ39" s="79"/>
      <c r="FWA39" s="79"/>
      <c r="FWB39" s="79"/>
      <c r="FWC39" s="79"/>
      <c r="FWD39" s="79"/>
      <c r="FWE39" s="79"/>
      <c r="FWF39" s="566"/>
      <c r="FWG39" s="79"/>
      <c r="FWH39" s="79"/>
      <c r="FWI39" s="79"/>
      <c r="FWJ39" s="79"/>
      <c r="FWK39" s="567"/>
      <c r="FWL39" s="79"/>
      <c r="FWM39" s="79"/>
      <c r="FWN39" s="566"/>
      <c r="FWO39" s="79"/>
      <c r="FWP39" s="79"/>
      <c r="FWQ39" s="79"/>
      <c r="FWR39" s="79"/>
      <c r="FWS39" s="79"/>
      <c r="FWT39" s="79"/>
      <c r="FWU39" s="566"/>
      <c r="FWV39" s="79"/>
      <c r="FWW39" s="79"/>
      <c r="FWX39" s="79"/>
      <c r="FWY39" s="79"/>
      <c r="FWZ39" s="567"/>
      <c r="FXA39" s="79"/>
      <c r="FXB39" s="79"/>
      <c r="FXC39" s="566"/>
      <c r="FXD39" s="79"/>
      <c r="FXE39" s="79"/>
      <c r="FXF39" s="79"/>
      <c r="FXG39" s="79"/>
      <c r="FXH39" s="79"/>
      <c r="FXI39" s="79"/>
      <c r="FXJ39" s="566"/>
      <c r="FXK39" s="79"/>
      <c r="FXL39" s="79"/>
      <c r="FXM39" s="79"/>
      <c r="FXN39" s="79"/>
      <c r="FXO39" s="567"/>
      <c r="FXP39" s="79"/>
      <c r="FXQ39" s="79"/>
      <c r="FXR39" s="566"/>
      <c r="FXS39" s="79"/>
      <c r="FXT39" s="79"/>
      <c r="FXU39" s="79"/>
      <c r="FXV39" s="79"/>
      <c r="FXW39" s="79"/>
      <c r="FXX39" s="79"/>
      <c r="FXY39" s="566"/>
      <c r="FXZ39" s="79"/>
      <c r="FYA39" s="79"/>
      <c r="FYB39" s="79"/>
      <c r="FYC39" s="79"/>
      <c r="FYD39" s="567"/>
      <c r="FYE39" s="79"/>
      <c r="FYF39" s="79"/>
      <c r="FYG39" s="566"/>
      <c r="FYH39" s="79"/>
      <c r="FYI39" s="79"/>
      <c r="FYJ39" s="79"/>
      <c r="FYK39" s="79"/>
      <c r="FYL39" s="79"/>
      <c r="FYM39" s="79"/>
      <c r="FYN39" s="566"/>
      <c r="FYO39" s="79"/>
      <c r="FYP39" s="79"/>
      <c r="FYQ39" s="79"/>
      <c r="FYR39" s="79"/>
      <c r="FYS39" s="567"/>
      <c r="FYT39" s="79"/>
      <c r="FYU39" s="79"/>
      <c r="FYV39" s="566"/>
      <c r="FYW39" s="79"/>
      <c r="FYX39" s="79"/>
      <c r="FYY39" s="79"/>
      <c r="FYZ39" s="79"/>
      <c r="FZA39" s="79"/>
      <c r="FZB39" s="79"/>
      <c r="FZC39" s="566"/>
      <c r="FZD39" s="79"/>
      <c r="FZE39" s="79"/>
      <c r="FZF39" s="79"/>
      <c r="FZG39" s="79"/>
      <c r="FZH39" s="567"/>
      <c r="FZI39" s="79"/>
      <c r="FZJ39" s="79"/>
      <c r="FZK39" s="566"/>
      <c r="FZL39" s="79"/>
      <c r="FZM39" s="79"/>
      <c r="FZN39" s="79"/>
      <c r="FZO39" s="79"/>
      <c r="FZP39" s="79"/>
      <c r="FZQ39" s="79"/>
      <c r="FZR39" s="566"/>
      <c r="FZS39" s="79"/>
      <c r="FZT39" s="79"/>
      <c r="FZU39" s="79"/>
      <c r="FZV39" s="79"/>
      <c r="FZW39" s="567"/>
      <c r="FZX39" s="79"/>
      <c r="FZY39" s="79"/>
      <c r="FZZ39" s="566"/>
      <c r="GAA39" s="79"/>
      <c r="GAB39" s="79"/>
      <c r="GAC39" s="79"/>
      <c r="GAD39" s="79"/>
      <c r="GAE39" s="79"/>
      <c r="GAF39" s="79"/>
      <c r="GAG39" s="566"/>
      <c r="GAH39" s="79"/>
      <c r="GAI39" s="79"/>
      <c r="GAJ39" s="79"/>
      <c r="GAK39" s="79"/>
      <c r="GAL39" s="567"/>
      <c r="GAM39" s="79"/>
      <c r="GAN39" s="79"/>
      <c r="GAO39" s="566"/>
      <c r="GAP39" s="79"/>
      <c r="GAQ39" s="79"/>
      <c r="GAR39" s="79"/>
      <c r="GAS39" s="79"/>
      <c r="GAT39" s="79"/>
      <c r="GAU39" s="79"/>
      <c r="GAV39" s="566"/>
      <c r="GAW39" s="79"/>
      <c r="GAX39" s="79"/>
      <c r="GAY39" s="79"/>
      <c r="GAZ39" s="79"/>
      <c r="GBA39" s="567"/>
      <c r="GBB39" s="79"/>
      <c r="GBC39" s="79"/>
      <c r="GBD39" s="566"/>
      <c r="GBE39" s="79"/>
      <c r="GBF39" s="79"/>
      <c r="GBG39" s="79"/>
      <c r="GBH39" s="79"/>
      <c r="GBI39" s="79"/>
      <c r="GBJ39" s="79"/>
      <c r="GBK39" s="566"/>
      <c r="GBL39" s="79"/>
      <c r="GBM39" s="79"/>
      <c r="GBN39" s="79"/>
      <c r="GBO39" s="79"/>
      <c r="GBP39" s="567"/>
      <c r="GBQ39" s="79"/>
      <c r="GBR39" s="79"/>
      <c r="GBS39" s="566"/>
      <c r="GBT39" s="79"/>
      <c r="GBU39" s="79"/>
      <c r="GBV39" s="79"/>
      <c r="GBW39" s="79"/>
      <c r="GBX39" s="79"/>
      <c r="GBY39" s="79"/>
      <c r="GBZ39" s="566"/>
      <c r="GCA39" s="79"/>
      <c r="GCB39" s="79"/>
      <c r="GCC39" s="79"/>
      <c r="GCD39" s="79"/>
      <c r="GCE39" s="567"/>
      <c r="GCF39" s="79"/>
      <c r="GCG39" s="79"/>
      <c r="GCH39" s="566"/>
      <c r="GCI39" s="79"/>
      <c r="GCJ39" s="79"/>
      <c r="GCK39" s="79"/>
      <c r="GCL39" s="79"/>
      <c r="GCM39" s="79"/>
      <c r="GCN39" s="79"/>
      <c r="GCO39" s="566"/>
      <c r="GCP39" s="79"/>
      <c r="GCQ39" s="79"/>
      <c r="GCR39" s="79"/>
      <c r="GCS39" s="79"/>
      <c r="GCT39" s="567"/>
      <c r="GCU39" s="79"/>
      <c r="GCV39" s="79"/>
      <c r="GCW39" s="566"/>
      <c r="GCX39" s="79"/>
      <c r="GCY39" s="79"/>
      <c r="GCZ39" s="79"/>
      <c r="GDA39" s="79"/>
      <c r="GDB39" s="79"/>
      <c r="GDC39" s="79"/>
      <c r="GDD39" s="566"/>
      <c r="GDE39" s="79"/>
      <c r="GDF39" s="79"/>
      <c r="GDG39" s="79"/>
      <c r="GDH39" s="79"/>
      <c r="GDI39" s="567"/>
      <c r="GDJ39" s="79"/>
      <c r="GDK39" s="79"/>
      <c r="GDL39" s="566"/>
      <c r="GDM39" s="79"/>
      <c r="GDN39" s="79"/>
      <c r="GDO39" s="79"/>
      <c r="GDP39" s="79"/>
      <c r="GDQ39" s="79"/>
      <c r="GDR39" s="79"/>
      <c r="GDS39" s="566"/>
      <c r="GDT39" s="79"/>
      <c r="GDU39" s="79"/>
      <c r="GDV39" s="79"/>
      <c r="GDW39" s="79"/>
      <c r="GDX39" s="567"/>
      <c r="GDY39" s="79"/>
      <c r="GDZ39" s="79"/>
      <c r="GEA39" s="566"/>
      <c r="GEB39" s="79"/>
      <c r="GEC39" s="79"/>
      <c r="GED39" s="79"/>
      <c r="GEE39" s="79"/>
      <c r="GEF39" s="79"/>
      <c r="GEG39" s="79"/>
      <c r="GEH39" s="566"/>
      <c r="GEI39" s="79"/>
      <c r="GEJ39" s="79"/>
      <c r="GEK39" s="79"/>
      <c r="GEL39" s="79"/>
      <c r="GEM39" s="567"/>
      <c r="GEN39" s="79"/>
      <c r="GEO39" s="79"/>
      <c r="GEP39" s="566"/>
      <c r="GEQ39" s="79"/>
      <c r="GER39" s="79"/>
      <c r="GES39" s="79"/>
      <c r="GET39" s="79"/>
      <c r="GEU39" s="79"/>
      <c r="GEV39" s="79"/>
      <c r="GEW39" s="566"/>
      <c r="GEX39" s="79"/>
      <c r="GEY39" s="79"/>
      <c r="GEZ39" s="79"/>
      <c r="GFA39" s="79"/>
      <c r="GFB39" s="567"/>
      <c r="GFC39" s="79"/>
      <c r="GFD39" s="79"/>
      <c r="GFE39" s="566"/>
      <c r="GFF39" s="79"/>
      <c r="GFG39" s="79"/>
      <c r="GFH39" s="79"/>
      <c r="GFI39" s="79"/>
      <c r="GFJ39" s="79"/>
      <c r="GFK39" s="79"/>
      <c r="GFL39" s="566"/>
      <c r="GFM39" s="79"/>
      <c r="GFN39" s="79"/>
      <c r="GFO39" s="79"/>
      <c r="GFP39" s="79"/>
      <c r="GFQ39" s="567"/>
      <c r="GFR39" s="79"/>
      <c r="GFS39" s="79"/>
      <c r="GFT39" s="566"/>
      <c r="GFU39" s="79"/>
      <c r="GFV39" s="79"/>
      <c r="GFW39" s="79"/>
      <c r="GFX39" s="79"/>
      <c r="GFY39" s="79"/>
      <c r="GFZ39" s="79"/>
      <c r="GGA39" s="566"/>
      <c r="GGB39" s="79"/>
      <c r="GGC39" s="79"/>
      <c r="GGD39" s="79"/>
      <c r="GGE39" s="79"/>
      <c r="GGF39" s="567"/>
      <c r="GGG39" s="79"/>
      <c r="GGH39" s="79"/>
      <c r="GGI39" s="566"/>
      <c r="GGJ39" s="79"/>
      <c r="GGK39" s="79"/>
      <c r="GGL39" s="79"/>
      <c r="GGM39" s="79"/>
      <c r="GGN39" s="79"/>
      <c r="GGO39" s="79"/>
      <c r="GGP39" s="566"/>
      <c r="GGQ39" s="79"/>
      <c r="GGR39" s="79"/>
      <c r="GGS39" s="79"/>
      <c r="GGT39" s="79"/>
      <c r="GGU39" s="567"/>
      <c r="GGV39" s="79"/>
      <c r="GGW39" s="79"/>
      <c r="GGX39" s="566"/>
      <c r="GGY39" s="79"/>
      <c r="GGZ39" s="79"/>
      <c r="GHA39" s="79"/>
      <c r="GHB39" s="79"/>
      <c r="GHC39" s="79"/>
      <c r="GHD39" s="79"/>
      <c r="GHE39" s="566"/>
      <c r="GHF39" s="79"/>
      <c r="GHG39" s="79"/>
      <c r="GHH39" s="79"/>
      <c r="GHI39" s="79"/>
      <c r="GHJ39" s="567"/>
      <c r="GHK39" s="79"/>
      <c r="GHL39" s="79"/>
      <c r="GHM39" s="566"/>
      <c r="GHN39" s="79"/>
      <c r="GHO39" s="79"/>
      <c r="GHP39" s="79"/>
      <c r="GHQ39" s="79"/>
      <c r="GHR39" s="79"/>
      <c r="GHS39" s="79"/>
      <c r="GHT39" s="566"/>
      <c r="GHU39" s="79"/>
      <c r="GHV39" s="79"/>
      <c r="GHW39" s="79"/>
      <c r="GHX39" s="79"/>
      <c r="GHY39" s="567"/>
      <c r="GHZ39" s="79"/>
      <c r="GIA39" s="79"/>
      <c r="GIB39" s="566"/>
      <c r="GIC39" s="79"/>
      <c r="GID39" s="79"/>
      <c r="GIE39" s="79"/>
      <c r="GIF39" s="79"/>
      <c r="GIG39" s="79"/>
      <c r="GIH39" s="79"/>
      <c r="GII39" s="566"/>
      <c r="GIJ39" s="79"/>
      <c r="GIK39" s="79"/>
      <c r="GIL39" s="79"/>
      <c r="GIM39" s="79"/>
      <c r="GIN39" s="567"/>
      <c r="GIO39" s="79"/>
      <c r="GIP39" s="79"/>
      <c r="GIQ39" s="566"/>
      <c r="GIR39" s="79"/>
      <c r="GIS39" s="79"/>
      <c r="GIT39" s="79"/>
      <c r="GIU39" s="79"/>
      <c r="GIV39" s="79"/>
      <c r="GIW39" s="79"/>
      <c r="GIX39" s="566"/>
      <c r="GIY39" s="79"/>
      <c r="GIZ39" s="79"/>
      <c r="GJA39" s="79"/>
      <c r="GJB39" s="79"/>
      <c r="GJC39" s="567"/>
      <c r="GJD39" s="79"/>
      <c r="GJE39" s="79"/>
      <c r="GJF39" s="566"/>
      <c r="GJG39" s="79"/>
      <c r="GJH39" s="79"/>
      <c r="GJI39" s="79"/>
      <c r="GJJ39" s="79"/>
      <c r="GJK39" s="79"/>
      <c r="GJL39" s="79"/>
      <c r="GJM39" s="566"/>
      <c r="GJN39" s="79"/>
      <c r="GJO39" s="79"/>
      <c r="GJP39" s="79"/>
      <c r="GJQ39" s="79"/>
      <c r="GJR39" s="567"/>
      <c r="GJS39" s="79"/>
      <c r="GJT39" s="79"/>
      <c r="GJU39" s="566"/>
      <c r="GJV39" s="79"/>
      <c r="GJW39" s="79"/>
      <c r="GJX39" s="79"/>
      <c r="GJY39" s="79"/>
      <c r="GJZ39" s="79"/>
      <c r="GKA39" s="79"/>
      <c r="GKB39" s="566"/>
      <c r="GKC39" s="79"/>
      <c r="GKD39" s="79"/>
      <c r="GKE39" s="79"/>
      <c r="GKF39" s="79"/>
      <c r="GKG39" s="567"/>
      <c r="GKH39" s="79"/>
      <c r="GKI39" s="79"/>
      <c r="GKJ39" s="566"/>
      <c r="GKK39" s="79"/>
      <c r="GKL39" s="79"/>
      <c r="GKM39" s="79"/>
      <c r="GKN39" s="79"/>
      <c r="GKO39" s="79"/>
      <c r="GKP39" s="79"/>
      <c r="GKQ39" s="566"/>
      <c r="GKR39" s="79"/>
      <c r="GKS39" s="79"/>
      <c r="GKT39" s="79"/>
      <c r="GKU39" s="79"/>
      <c r="GKV39" s="567"/>
      <c r="GKW39" s="79"/>
      <c r="GKX39" s="79"/>
      <c r="GKY39" s="566"/>
      <c r="GKZ39" s="79"/>
      <c r="GLA39" s="79"/>
      <c r="GLB39" s="79"/>
      <c r="GLC39" s="79"/>
      <c r="GLD39" s="79"/>
      <c r="GLE39" s="79"/>
      <c r="GLF39" s="566"/>
      <c r="GLG39" s="79"/>
      <c r="GLH39" s="79"/>
      <c r="GLI39" s="79"/>
      <c r="GLJ39" s="79"/>
      <c r="GLK39" s="567"/>
      <c r="GLL39" s="79"/>
      <c r="GLM39" s="79"/>
      <c r="GLN39" s="566"/>
      <c r="GLO39" s="79"/>
      <c r="GLP39" s="79"/>
      <c r="GLQ39" s="79"/>
      <c r="GLR39" s="79"/>
      <c r="GLS39" s="79"/>
      <c r="GLT39" s="79"/>
      <c r="GLU39" s="566"/>
      <c r="GLV39" s="79"/>
      <c r="GLW39" s="79"/>
      <c r="GLX39" s="79"/>
      <c r="GLY39" s="79"/>
      <c r="GLZ39" s="567"/>
      <c r="GMA39" s="79"/>
      <c r="GMB39" s="79"/>
      <c r="GMC39" s="566"/>
      <c r="GMD39" s="79"/>
      <c r="GME39" s="79"/>
      <c r="GMF39" s="79"/>
      <c r="GMG39" s="79"/>
      <c r="GMH39" s="79"/>
      <c r="GMI39" s="79"/>
      <c r="GMJ39" s="566"/>
      <c r="GMK39" s="79"/>
      <c r="GML39" s="79"/>
      <c r="GMM39" s="79"/>
      <c r="GMN39" s="79"/>
      <c r="GMO39" s="567"/>
      <c r="GMP39" s="79"/>
      <c r="GMQ39" s="79"/>
      <c r="GMR39" s="566"/>
      <c r="GMS39" s="79"/>
      <c r="GMT39" s="79"/>
      <c r="GMU39" s="79"/>
      <c r="GMV39" s="79"/>
      <c r="GMW39" s="79"/>
      <c r="GMX39" s="79"/>
      <c r="GMY39" s="566"/>
      <c r="GMZ39" s="79"/>
      <c r="GNA39" s="79"/>
      <c r="GNB39" s="79"/>
      <c r="GNC39" s="79"/>
      <c r="GND39" s="567"/>
      <c r="GNE39" s="79"/>
      <c r="GNF39" s="79"/>
      <c r="GNG39" s="566"/>
      <c r="GNH39" s="79"/>
      <c r="GNI39" s="79"/>
      <c r="GNJ39" s="79"/>
      <c r="GNK39" s="79"/>
      <c r="GNL39" s="79"/>
      <c r="GNM39" s="79"/>
      <c r="GNN39" s="566"/>
      <c r="GNO39" s="79"/>
      <c r="GNP39" s="79"/>
      <c r="GNQ39" s="79"/>
      <c r="GNR39" s="79"/>
      <c r="GNS39" s="567"/>
      <c r="GNT39" s="79"/>
      <c r="GNU39" s="79"/>
      <c r="GNV39" s="566"/>
      <c r="GNW39" s="79"/>
      <c r="GNX39" s="79"/>
      <c r="GNY39" s="79"/>
      <c r="GNZ39" s="79"/>
      <c r="GOA39" s="79"/>
      <c r="GOB39" s="79"/>
      <c r="GOC39" s="566"/>
      <c r="GOD39" s="79"/>
      <c r="GOE39" s="79"/>
      <c r="GOF39" s="79"/>
      <c r="GOG39" s="79"/>
      <c r="GOH39" s="567"/>
      <c r="GOI39" s="79"/>
      <c r="GOJ39" s="79"/>
      <c r="GOK39" s="566"/>
      <c r="GOL39" s="79"/>
      <c r="GOM39" s="79"/>
      <c r="GON39" s="79"/>
      <c r="GOO39" s="79"/>
      <c r="GOP39" s="79"/>
      <c r="GOQ39" s="79"/>
      <c r="GOR39" s="566"/>
      <c r="GOS39" s="79"/>
      <c r="GOT39" s="79"/>
      <c r="GOU39" s="79"/>
      <c r="GOV39" s="79"/>
      <c r="GOW39" s="567"/>
      <c r="GOX39" s="79"/>
      <c r="GOY39" s="79"/>
      <c r="GOZ39" s="566"/>
      <c r="GPA39" s="79"/>
      <c r="GPB39" s="79"/>
      <c r="GPC39" s="79"/>
      <c r="GPD39" s="79"/>
      <c r="GPE39" s="79"/>
      <c r="GPF39" s="79"/>
      <c r="GPG39" s="566"/>
      <c r="GPH39" s="79"/>
      <c r="GPI39" s="79"/>
      <c r="GPJ39" s="79"/>
      <c r="GPK39" s="79"/>
      <c r="GPL39" s="567"/>
      <c r="GPM39" s="79"/>
      <c r="GPN39" s="79"/>
      <c r="GPO39" s="566"/>
      <c r="GPP39" s="79"/>
      <c r="GPQ39" s="79"/>
      <c r="GPR39" s="79"/>
      <c r="GPS39" s="79"/>
      <c r="GPT39" s="79"/>
      <c r="GPU39" s="79"/>
      <c r="GPV39" s="566"/>
      <c r="GPW39" s="79"/>
      <c r="GPX39" s="79"/>
      <c r="GPY39" s="79"/>
      <c r="GPZ39" s="79"/>
      <c r="GQA39" s="567"/>
      <c r="GQB39" s="79"/>
      <c r="GQC39" s="79"/>
      <c r="GQD39" s="566"/>
      <c r="GQE39" s="79"/>
      <c r="GQF39" s="79"/>
      <c r="GQG39" s="79"/>
      <c r="GQH39" s="79"/>
      <c r="GQI39" s="79"/>
      <c r="GQJ39" s="79"/>
      <c r="GQK39" s="566"/>
      <c r="GQL39" s="79"/>
      <c r="GQM39" s="79"/>
      <c r="GQN39" s="79"/>
      <c r="GQO39" s="79"/>
      <c r="GQP39" s="567"/>
      <c r="GQQ39" s="79"/>
      <c r="GQR39" s="79"/>
      <c r="GQS39" s="566"/>
      <c r="GQT39" s="79"/>
      <c r="GQU39" s="79"/>
      <c r="GQV39" s="79"/>
      <c r="GQW39" s="79"/>
      <c r="GQX39" s="79"/>
      <c r="GQY39" s="79"/>
      <c r="GQZ39" s="566"/>
      <c r="GRA39" s="79"/>
      <c r="GRB39" s="79"/>
      <c r="GRC39" s="79"/>
      <c r="GRD39" s="79"/>
      <c r="GRE39" s="567"/>
      <c r="GRF39" s="79"/>
      <c r="GRG39" s="79"/>
      <c r="GRH39" s="566"/>
      <c r="GRI39" s="79"/>
      <c r="GRJ39" s="79"/>
      <c r="GRK39" s="79"/>
      <c r="GRL39" s="79"/>
      <c r="GRM39" s="79"/>
      <c r="GRN39" s="79"/>
      <c r="GRO39" s="566"/>
      <c r="GRP39" s="79"/>
      <c r="GRQ39" s="79"/>
      <c r="GRR39" s="79"/>
      <c r="GRS39" s="79"/>
      <c r="GRT39" s="567"/>
      <c r="GRU39" s="79"/>
      <c r="GRV39" s="79"/>
      <c r="GRW39" s="566"/>
      <c r="GRX39" s="79"/>
      <c r="GRY39" s="79"/>
      <c r="GRZ39" s="79"/>
      <c r="GSA39" s="79"/>
      <c r="GSB39" s="79"/>
      <c r="GSC39" s="79"/>
      <c r="GSD39" s="566"/>
      <c r="GSE39" s="79"/>
      <c r="GSF39" s="79"/>
      <c r="GSG39" s="79"/>
      <c r="GSH39" s="79"/>
      <c r="GSI39" s="567"/>
      <c r="GSJ39" s="79"/>
      <c r="GSK39" s="79"/>
      <c r="GSL39" s="566"/>
      <c r="GSM39" s="79"/>
      <c r="GSN39" s="79"/>
      <c r="GSO39" s="79"/>
      <c r="GSP39" s="79"/>
      <c r="GSQ39" s="79"/>
      <c r="GSR39" s="79"/>
      <c r="GSS39" s="566"/>
      <c r="GST39" s="79"/>
      <c r="GSU39" s="79"/>
      <c r="GSV39" s="79"/>
      <c r="GSW39" s="79"/>
      <c r="GSX39" s="567"/>
      <c r="GSY39" s="79"/>
      <c r="GSZ39" s="79"/>
      <c r="GTA39" s="566"/>
      <c r="GTB39" s="79"/>
      <c r="GTC39" s="79"/>
      <c r="GTD39" s="79"/>
      <c r="GTE39" s="79"/>
      <c r="GTF39" s="79"/>
      <c r="GTG39" s="79"/>
      <c r="GTH39" s="566"/>
      <c r="GTI39" s="79"/>
      <c r="GTJ39" s="79"/>
      <c r="GTK39" s="79"/>
      <c r="GTL39" s="79"/>
      <c r="GTM39" s="567"/>
      <c r="GTN39" s="79"/>
      <c r="GTO39" s="79"/>
      <c r="GTP39" s="566"/>
      <c r="GTQ39" s="79"/>
      <c r="GTR39" s="79"/>
      <c r="GTS39" s="79"/>
      <c r="GTT39" s="79"/>
      <c r="GTU39" s="79"/>
      <c r="GTV39" s="79"/>
      <c r="GTW39" s="566"/>
      <c r="GTX39" s="79"/>
      <c r="GTY39" s="79"/>
      <c r="GTZ39" s="79"/>
      <c r="GUA39" s="79"/>
      <c r="GUB39" s="567"/>
      <c r="GUC39" s="79"/>
      <c r="GUD39" s="79"/>
      <c r="GUE39" s="566"/>
      <c r="GUF39" s="79"/>
      <c r="GUG39" s="79"/>
      <c r="GUH39" s="79"/>
      <c r="GUI39" s="79"/>
      <c r="GUJ39" s="79"/>
      <c r="GUK39" s="79"/>
      <c r="GUL39" s="566"/>
      <c r="GUM39" s="79"/>
      <c r="GUN39" s="79"/>
      <c r="GUO39" s="79"/>
      <c r="GUP39" s="79"/>
      <c r="GUQ39" s="567"/>
      <c r="GUR39" s="79"/>
      <c r="GUS39" s="79"/>
      <c r="GUT39" s="566"/>
      <c r="GUU39" s="79"/>
      <c r="GUV39" s="79"/>
      <c r="GUW39" s="79"/>
      <c r="GUX39" s="79"/>
      <c r="GUY39" s="79"/>
      <c r="GUZ39" s="79"/>
      <c r="GVA39" s="566"/>
      <c r="GVB39" s="79"/>
      <c r="GVC39" s="79"/>
      <c r="GVD39" s="79"/>
      <c r="GVE39" s="79"/>
      <c r="GVF39" s="567"/>
      <c r="GVG39" s="79"/>
      <c r="GVH39" s="79"/>
      <c r="GVI39" s="566"/>
      <c r="GVJ39" s="79"/>
      <c r="GVK39" s="79"/>
      <c r="GVL39" s="79"/>
      <c r="GVM39" s="79"/>
      <c r="GVN39" s="79"/>
      <c r="GVO39" s="79"/>
      <c r="GVP39" s="566"/>
      <c r="GVQ39" s="79"/>
      <c r="GVR39" s="79"/>
      <c r="GVS39" s="79"/>
      <c r="GVT39" s="79"/>
      <c r="GVU39" s="567"/>
      <c r="GVV39" s="79"/>
      <c r="GVW39" s="79"/>
      <c r="GVX39" s="566"/>
      <c r="GVY39" s="79"/>
      <c r="GVZ39" s="79"/>
      <c r="GWA39" s="79"/>
      <c r="GWB39" s="79"/>
      <c r="GWC39" s="79"/>
      <c r="GWD39" s="79"/>
      <c r="GWE39" s="566"/>
      <c r="GWF39" s="79"/>
      <c r="GWG39" s="79"/>
      <c r="GWH39" s="79"/>
      <c r="GWI39" s="79"/>
      <c r="GWJ39" s="567"/>
      <c r="GWK39" s="79"/>
      <c r="GWL39" s="79"/>
      <c r="GWM39" s="566"/>
      <c r="GWN39" s="79"/>
      <c r="GWO39" s="79"/>
      <c r="GWP39" s="79"/>
      <c r="GWQ39" s="79"/>
      <c r="GWR39" s="79"/>
      <c r="GWS39" s="79"/>
      <c r="GWT39" s="566"/>
      <c r="GWU39" s="79"/>
      <c r="GWV39" s="79"/>
      <c r="GWW39" s="79"/>
      <c r="GWX39" s="79"/>
      <c r="GWY39" s="567"/>
      <c r="GWZ39" s="79"/>
      <c r="GXA39" s="79"/>
      <c r="GXB39" s="566"/>
      <c r="GXC39" s="79"/>
      <c r="GXD39" s="79"/>
      <c r="GXE39" s="79"/>
      <c r="GXF39" s="79"/>
      <c r="GXG39" s="79"/>
      <c r="GXH39" s="79"/>
      <c r="GXI39" s="566"/>
      <c r="GXJ39" s="79"/>
      <c r="GXK39" s="79"/>
      <c r="GXL39" s="79"/>
      <c r="GXM39" s="79"/>
      <c r="GXN39" s="567"/>
      <c r="GXO39" s="79"/>
      <c r="GXP39" s="79"/>
      <c r="GXQ39" s="566"/>
      <c r="GXR39" s="79"/>
      <c r="GXS39" s="79"/>
      <c r="GXT39" s="79"/>
      <c r="GXU39" s="79"/>
      <c r="GXV39" s="79"/>
      <c r="GXW39" s="79"/>
      <c r="GXX39" s="566"/>
      <c r="GXY39" s="79"/>
      <c r="GXZ39" s="79"/>
      <c r="GYA39" s="79"/>
      <c r="GYB39" s="79"/>
      <c r="GYC39" s="567"/>
      <c r="GYD39" s="79"/>
      <c r="GYE39" s="79"/>
      <c r="GYF39" s="566"/>
      <c r="GYG39" s="79"/>
      <c r="GYH39" s="79"/>
      <c r="GYI39" s="79"/>
      <c r="GYJ39" s="79"/>
      <c r="GYK39" s="79"/>
      <c r="GYL39" s="79"/>
      <c r="GYM39" s="566"/>
      <c r="GYN39" s="79"/>
      <c r="GYO39" s="79"/>
      <c r="GYP39" s="79"/>
      <c r="GYQ39" s="79"/>
      <c r="GYR39" s="567"/>
      <c r="GYS39" s="79"/>
      <c r="GYT39" s="79"/>
      <c r="GYU39" s="566"/>
      <c r="GYV39" s="79"/>
      <c r="GYW39" s="79"/>
      <c r="GYX39" s="79"/>
      <c r="GYY39" s="79"/>
      <c r="GYZ39" s="79"/>
      <c r="GZA39" s="79"/>
      <c r="GZB39" s="566"/>
      <c r="GZC39" s="79"/>
      <c r="GZD39" s="79"/>
      <c r="GZE39" s="79"/>
      <c r="GZF39" s="79"/>
      <c r="GZG39" s="567"/>
      <c r="GZH39" s="79"/>
      <c r="GZI39" s="79"/>
      <c r="GZJ39" s="566"/>
      <c r="GZK39" s="79"/>
      <c r="GZL39" s="79"/>
      <c r="GZM39" s="79"/>
      <c r="GZN39" s="79"/>
      <c r="GZO39" s="79"/>
      <c r="GZP39" s="79"/>
      <c r="GZQ39" s="566"/>
      <c r="GZR39" s="79"/>
      <c r="GZS39" s="79"/>
      <c r="GZT39" s="79"/>
      <c r="GZU39" s="79"/>
      <c r="GZV39" s="567"/>
      <c r="GZW39" s="79"/>
      <c r="GZX39" s="79"/>
      <c r="GZY39" s="566"/>
      <c r="GZZ39" s="79"/>
      <c r="HAA39" s="79"/>
      <c r="HAB39" s="79"/>
      <c r="HAC39" s="79"/>
      <c r="HAD39" s="79"/>
      <c r="HAE39" s="79"/>
      <c r="HAF39" s="566"/>
      <c r="HAG39" s="79"/>
      <c r="HAH39" s="79"/>
      <c r="HAI39" s="79"/>
      <c r="HAJ39" s="79"/>
      <c r="HAK39" s="567"/>
      <c r="HAL39" s="79"/>
      <c r="HAM39" s="79"/>
      <c r="HAN39" s="566"/>
      <c r="HAO39" s="79"/>
      <c r="HAP39" s="79"/>
      <c r="HAQ39" s="79"/>
      <c r="HAR39" s="79"/>
      <c r="HAS39" s="79"/>
      <c r="HAT39" s="79"/>
      <c r="HAU39" s="566"/>
      <c r="HAV39" s="79"/>
      <c r="HAW39" s="79"/>
      <c r="HAX39" s="79"/>
      <c r="HAY39" s="79"/>
      <c r="HAZ39" s="567"/>
      <c r="HBA39" s="79"/>
      <c r="HBB39" s="79"/>
      <c r="HBC39" s="566"/>
      <c r="HBD39" s="79"/>
      <c r="HBE39" s="79"/>
      <c r="HBF39" s="79"/>
      <c r="HBG39" s="79"/>
      <c r="HBH39" s="79"/>
      <c r="HBI39" s="79"/>
      <c r="HBJ39" s="566"/>
      <c r="HBK39" s="79"/>
      <c r="HBL39" s="79"/>
      <c r="HBM39" s="79"/>
      <c r="HBN39" s="79"/>
      <c r="HBO39" s="567"/>
      <c r="HBP39" s="79"/>
      <c r="HBQ39" s="79"/>
      <c r="HBR39" s="566"/>
      <c r="HBS39" s="79"/>
      <c r="HBT39" s="79"/>
      <c r="HBU39" s="79"/>
      <c r="HBV39" s="79"/>
      <c r="HBW39" s="79"/>
      <c r="HBX39" s="79"/>
      <c r="HBY39" s="566"/>
      <c r="HBZ39" s="79"/>
      <c r="HCA39" s="79"/>
      <c r="HCB39" s="79"/>
      <c r="HCC39" s="79"/>
      <c r="HCD39" s="567"/>
      <c r="HCE39" s="79"/>
      <c r="HCF39" s="79"/>
      <c r="HCG39" s="566"/>
      <c r="HCH39" s="79"/>
      <c r="HCI39" s="79"/>
      <c r="HCJ39" s="79"/>
      <c r="HCK39" s="79"/>
      <c r="HCL39" s="79"/>
      <c r="HCM39" s="79"/>
      <c r="HCN39" s="566"/>
      <c r="HCO39" s="79"/>
      <c r="HCP39" s="79"/>
      <c r="HCQ39" s="79"/>
      <c r="HCR39" s="79"/>
      <c r="HCS39" s="567"/>
      <c r="HCT39" s="79"/>
      <c r="HCU39" s="79"/>
      <c r="HCV39" s="566"/>
      <c r="HCW39" s="79"/>
      <c r="HCX39" s="79"/>
      <c r="HCY39" s="79"/>
      <c r="HCZ39" s="79"/>
      <c r="HDA39" s="79"/>
      <c r="HDB39" s="79"/>
      <c r="HDC39" s="566"/>
      <c r="HDD39" s="79"/>
      <c r="HDE39" s="79"/>
      <c r="HDF39" s="79"/>
      <c r="HDG39" s="79"/>
      <c r="HDH39" s="567"/>
      <c r="HDI39" s="79"/>
      <c r="HDJ39" s="79"/>
      <c r="HDK39" s="566"/>
      <c r="HDL39" s="79"/>
      <c r="HDM39" s="79"/>
      <c r="HDN39" s="79"/>
      <c r="HDO39" s="79"/>
      <c r="HDP39" s="79"/>
      <c r="HDQ39" s="79"/>
      <c r="HDR39" s="566"/>
      <c r="HDS39" s="79"/>
      <c r="HDT39" s="79"/>
      <c r="HDU39" s="79"/>
      <c r="HDV39" s="79"/>
      <c r="HDW39" s="567"/>
      <c r="HDX39" s="79"/>
      <c r="HDY39" s="79"/>
      <c r="HDZ39" s="566"/>
      <c r="HEA39" s="79"/>
      <c r="HEB39" s="79"/>
      <c r="HEC39" s="79"/>
      <c r="HED39" s="79"/>
      <c r="HEE39" s="79"/>
      <c r="HEF39" s="79"/>
      <c r="HEG39" s="566"/>
      <c r="HEH39" s="79"/>
      <c r="HEI39" s="79"/>
      <c r="HEJ39" s="79"/>
      <c r="HEK39" s="79"/>
      <c r="HEL39" s="567"/>
      <c r="HEM39" s="79"/>
      <c r="HEN39" s="79"/>
      <c r="HEO39" s="566"/>
      <c r="HEP39" s="79"/>
      <c r="HEQ39" s="79"/>
      <c r="HER39" s="79"/>
      <c r="HES39" s="79"/>
      <c r="HET39" s="79"/>
      <c r="HEU39" s="79"/>
      <c r="HEV39" s="566"/>
      <c r="HEW39" s="79"/>
      <c r="HEX39" s="79"/>
      <c r="HEY39" s="79"/>
      <c r="HEZ39" s="79"/>
      <c r="HFA39" s="567"/>
      <c r="HFB39" s="79"/>
      <c r="HFC39" s="79"/>
      <c r="HFD39" s="566"/>
      <c r="HFE39" s="79"/>
      <c r="HFF39" s="79"/>
      <c r="HFG39" s="79"/>
      <c r="HFH39" s="79"/>
      <c r="HFI39" s="79"/>
      <c r="HFJ39" s="79"/>
      <c r="HFK39" s="566"/>
      <c r="HFL39" s="79"/>
      <c r="HFM39" s="79"/>
      <c r="HFN39" s="79"/>
      <c r="HFO39" s="79"/>
      <c r="HFP39" s="567"/>
      <c r="HFQ39" s="79"/>
      <c r="HFR39" s="79"/>
      <c r="HFS39" s="566"/>
      <c r="HFT39" s="79"/>
      <c r="HFU39" s="79"/>
      <c r="HFV39" s="79"/>
      <c r="HFW39" s="79"/>
      <c r="HFX39" s="79"/>
      <c r="HFY39" s="79"/>
      <c r="HFZ39" s="566"/>
      <c r="HGA39" s="79"/>
      <c r="HGB39" s="79"/>
      <c r="HGC39" s="79"/>
      <c r="HGD39" s="79"/>
      <c r="HGE39" s="567"/>
      <c r="HGF39" s="79"/>
      <c r="HGG39" s="79"/>
      <c r="HGH39" s="566"/>
      <c r="HGI39" s="79"/>
      <c r="HGJ39" s="79"/>
      <c r="HGK39" s="79"/>
      <c r="HGL39" s="79"/>
      <c r="HGM39" s="79"/>
      <c r="HGN39" s="79"/>
      <c r="HGO39" s="566"/>
      <c r="HGP39" s="79"/>
      <c r="HGQ39" s="79"/>
      <c r="HGR39" s="79"/>
      <c r="HGS39" s="79"/>
      <c r="HGT39" s="567"/>
      <c r="HGU39" s="79"/>
      <c r="HGV39" s="79"/>
      <c r="HGW39" s="566"/>
      <c r="HGX39" s="79"/>
      <c r="HGY39" s="79"/>
      <c r="HGZ39" s="79"/>
      <c r="HHA39" s="79"/>
      <c r="HHB39" s="79"/>
      <c r="HHC39" s="79"/>
      <c r="HHD39" s="566"/>
      <c r="HHE39" s="79"/>
      <c r="HHF39" s="79"/>
      <c r="HHG39" s="79"/>
      <c r="HHH39" s="79"/>
      <c r="HHI39" s="567"/>
      <c r="HHJ39" s="79"/>
      <c r="HHK39" s="79"/>
      <c r="HHL39" s="566"/>
      <c r="HHM39" s="79"/>
      <c r="HHN39" s="79"/>
      <c r="HHO39" s="79"/>
      <c r="HHP39" s="79"/>
      <c r="HHQ39" s="79"/>
      <c r="HHR39" s="79"/>
      <c r="HHS39" s="566"/>
      <c r="HHT39" s="79"/>
      <c r="HHU39" s="79"/>
      <c r="HHV39" s="79"/>
      <c r="HHW39" s="79"/>
      <c r="HHX39" s="567"/>
      <c r="HHY39" s="79"/>
      <c r="HHZ39" s="79"/>
      <c r="HIA39" s="566"/>
      <c r="HIB39" s="79"/>
      <c r="HIC39" s="79"/>
      <c r="HID39" s="79"/>
      <c r="HIE39" s="79"/>
      <c r="HIF39" s="79"/>
      <c r="HIG39" s="79"/>
      <c r="HIH39" s="566"/>
      <c r="HII39" s="79"/>
      <c r="HIJ39" s="79"/>
      <c r="HIK39" s="79"/>
      <c r="HIL39" s="79"/>
      <c r="HIM39" s="567"/>
      <c r="HIN39" s="79"/>
      <c r="HIO39" s="79"/>
      <c r="HIP39" s="566"/>
      <c r="HIQ39" s="79"/>
      <c r="HIR39" s="79"/>
      <c r="HIS39" s="79"/>
      <c r="HIT39" s="79"/>
      <c r="HIU39" s="79"/>
      <c r="HIV39" s="79"/>
      <c r="HIW39" s="566"/>
      <c r="HIX39" s="79"/>
      <c r="HIY39" s="79"/>
      <c r="HIZ39" s="79"/>
      <c r="HJA39" s="79"/>
      <c r="HJB39" s="567"/>
      <c r="HJC39" s="79"/>
      <c r="HJD39" s="79"/>
      <c r="HJE39" s="566"/>
      <c r="HJF39" s="79"/>
      <c r="HJG39" s="79"/>
      <c r="HJH39" s="79"/>
      <c r="HJI39" s="79"/>
      <c r="HJJ39" s="79"/>
      <c r="HJK39" s="79"/>
      <c r="HJL39" s="566"/>
      <c r="HJM39" s="79"/>
      <c r="HJN39" s="79"/>
      <c r="HJO39" s="79"/>
      <c r="HJP39" s="79"/>
      <c r="HJQ39" s="567"/>
      <c r="HJR39" s="79"/>
      <c r="HJS39" s="79"/>
      <c r="HJT39" s="566"/>
      <c r="HJU39" s="79"/>
      <c r="HJV39" s="79"/>
      <c r="HJW39" s="79"/>
      <c r="HJX39" s="79"/>
      <c r="HJY39" s="79"/>
      <c r="HJZ39" s="79"/>
      <c r="HKA39" s="566"/>
      <c r="HKB39" s="79"/>
      <c r="HKC39" s="79"/>
      <c r="HKD39" s="79"/>
      <c r="HKE39" s="79"/>
      <c r="HKF39" s="567"/>
      <c r="HKG39" s="79"/>
      <c r="HKH39" s="79"/>
      <c r="HKI39" s="566"/>
      <c r="HKJ39" s="79"/>
      <c r="HKK39" s="79"/>
      <c r="HKL39" s="79"/>
      <c r="HKM39" s="79"/>
      <c r="HKN39" s="79"/>
      <c r="HKO39" s="79"/>
      <c r="HKP39" s="566"/>
      <c r="HKQ39" s="79"/>
      <c r="HKR39" s="79"/>
      <c r="HKS39" s="79"/>
      <c r="HKT39" s="79"/>
      <c r="HKU39" s="567"/>
      <c r="HKV39" s="79"/>
      <c r="HKW39" s="79"/>
      <c r="HKX39" s="566"/>
      <c r="HKY39" s="79"/>
      <c r="HKZ39" s="79"/>
      <c r="HLA39" s="79"/>
      <c r="HLB39" s="79"/>
      <c r="HLC39" s="79"/>
      <c r="HLD39" s="79"/>
      <c r="HLE39" s="566"/>
      <c r="HLF39" s="79"/>
      <c r="HLG39" s="79"/>
      <c r="HLH39" s="79"/>
      <c r="HLI39" s="79"/>
      <c r="HLJ39" s="567"/>
      <c r="HLK39" s="79"/>
      <c r="HLL39" s="79"/>
      <c r="HLM39" s="566"/>
      <c r="HLN39" s="79"/>
      <c r="HLO39" s="79"/>
      <c r="HLP39" s="79"/>
      <c r="HLQ39" s="79"/>
      <c r="HLR39" s="79"/>
      <c r="HLS39" s="79"/>
      <c r="HLT39" s="566"/>
      <c r="HLU39" s="79"/>
      <c r="HLV39" s="79"/>
      <c r="HLW39" s="79"/>
      <c r="HLX39" s="79"/>
      <c r="HLY39" s="567"/>
      <c r="HLZ39" s="79"/>
      <c r="HMA39" s="79"/>
      <c r="HMB39" s="566"/>
      <c r="HMC39" s="79"/>
      <c r="HMD39" s="79"/>
      <c r="HME39" s="79"/>
      <c r="HMF39" s="79"/>
      <c r="HMG39" s="79"/>
      <c r="HMH39" s="79"/>
      <c r="HMI39" s="566"/>
      <c r="HMJ39" s="79"/>
      <c r="HMK39" s="79"/>
      <c r="HML39" s="79"/>
      <c r="HMM39" s="79"/>
      <c r="HMN39" s="567"/>
      <c r="HMO39" s="79"/>
      <c r="HMP39" s="79"/>
      <c r="HMQ39" s="566"/>
      <c r="HMR39" s="79"/>
      <c r="HMS39" s="79"/>
      <c r="HMT39" s="79"/>
      <c r="HMU39" s="79"/>
      <c r="HMV39" s="79"/>
      <c r="HMW39" s="79"/>
      <c r="HMX39" s="566"/>
      <c r="HMY39" s="79"/>
      <c r="HMZ39" s="79"/>
      <c r="HNA39" s="79"/>
      <c r="HNB39" s="79"/>
      <c r="HNC39" s="567"/>
      <c r="HND39" s="79"/>
      <c r="HNE39" s="79"/>
      <c r="HNF39" s="566"/>
      <c r="HNG39" s="79"/>
      <c r="HNH39" s="79"/>
      <c r="HNI39" s="79"/>
      <c r="HNJ39" s="79"/>
      <c r="HNK39" s="79"/>
      <c r="HNL39" s="79"/>
      <c r="HNM39" s="566"/>
      <c r="HNN39" s="79"/>
      <c r="HNO39" s="79"/>
      <c r="HNP39" s="79"/>
      <c r="HNQ39" s="79"/>
      <c r="HNR39" s="567"/>
      <c r="HNS39" s="79"/>
      <c r="HNT39" s="79"/>
      <c r="HNU39" s="566"/>
      <c r="HNV39" s="79"/>
      <c r="HNW39" s="79"/>
      <c r="HNX39" s="79"/>
      <c r="HNY39" s="79"/>
      <c r="HNZ39" s="79"/>
      <c r="HOA39" s="79"/>
      <c r="HOB39" s="566"/>
      <c r="HOC39" s="79"/>
      <c r="HOD39" s="79"/>
      <c r="HOE39" s="79"/>
      <c r="HOF39" s="79"/>
      <c r="HOG39" s="567"/>
      <c r="HOH39" s="79"/>
      <c r="HOI39" s="79"/>
      <c r="HOJ39" s="566"/>
      <c r="HOK39" s="79"/>
      <c r="HOL39" s="79"/>
      <c r="HOM39" s="79"/>
      <c r="HON39" s="79"/>
      <c r="HOO39" s="79"/>
      <c r="HOP39" s="79"/>
      <c r="HOQ39" s="566"/>
      <c r="HOR39" s="79"/>
      <c r="HOS39" s="79"/>
      <c r="HOT39" s="79"/>
      <c r="HOU39" s="79"/>
      <c r="HOV39" s="567"/>
      <c r="HOW39" s="79"/>
      <c r="HOX39" s="79"/>
      <c r="HOY39" s="566"/>
      <c r="HOZ39" s="79"/>
      <c r="HPA39" s="79"/>
      <c r="HPB39" s="79"/>
      <c r="HPC39" s="79"/>
      <c r="HPD39" s="79"/>
      <c r="HPE39" s="79"/>
      <c r="HPF39" s="566"/>
      <c r="HPG39" s="79"/>
      <c r="HPH39" s="79"/>
      <c r="HPI39" s="79"/>
      <c r="HPJ39" s="79"/>
      <c r="HPK39" s="567"/>
      <c r="HPL39" s="79"/>
      <c r="HPM39" s="79"/>
      <c r="HPN39" s="566"/>
      <c r="HPO39" s="79"/>
      <c r="HPP39" s="79"/>
      <c r="HPQ39" s="79"/>
      <c r="HPR39" s="79"/>
      <c r="HPS39" s="79"/>
      <c r="HPT39" s="79"/>
      <c r="HPU39" s="566"/>
      <c r="HPV39" s="79"/>
      <c r="HPW39" s="79"/>
      <c r="HPX39" s="79"/>
      <c r="HPY39" s="79"/>
      <c r="HPZ39" s="567"/>
      <c r="HQA39" s="79"/>
      <c r="HQB39" s="79"/>
      <c r="HQC39" s="566"/>
      <c r="HQD39" s="79"/>
      <c r="HQE39" s="79"/>
      <c r="HQF39" s="79"/>
      <c r="HQG39" s="79"/>
      <c r="HQH39" s="79"/>
      <c r="HQI39" s="79"/>
      <c r="HQJ39" s="566"/>
      <c r="HQK39" s="79"/>
      <c r="HQL39" s="79"/>
      <c r="HQM39" s="79"/>
      <c r="HQN39" s="79"/>
      <c r="HQO39" s="567"/>
      <c r="HQP39" s="79"/>
      <c r="HQQ39" s="79"/>
      <c r="HQR39" s="566"/>
      <c r="HQS39" s="79"/>
      <c r="HQT39" s="79"/>
      <c r="HQU39" s="79"/>
      <c r="HQV39" s="79"/>
      <c r="HQW39" s="79"/>
      <c r="HQX39" s="79"/>
      <c r="HQY39" s="566"/>
      <c r="HQZ39" s="79"/>
      <c r="HRA39" s="79"/>
      <c r="HRB39" s="79"/>
      <c r="HRC39" s="79"/>
      <c r="HRD39" s="567"/>
      <c r="HRE39" s="79"/>
      <c r="HRF39" s="79"/>
      <c r="HRG39" s="566"/>
      <c r="HRH39" s="79"/>
      <c r="HRI39" s="79"/>
      <c r="HRJ39" s="79"/>
      <c r="HRK39" s="79"/>
      <c r="HRL39" s="79"/>
      <c r="HRM39" s="79"/>
      <c r="HRN39" s="566"/>
      <c r="HRO39" s="79"/>
      <c r="HRP39" s="79"/>
      <c r="HRQ39" s="79"/>
      <c r="HRR39" s="79"/>
      <c r="HRS39" s="567"/>
      <c r="HRT39" s="79"/>
      <c r="HRU39" s="79"/>
      <c r="HRV39" s="566"/>
      <c r="HRW39" s="79"/>
      <c r="HRX39" s="79"/>
      <c r="HRY39" s="79"/>
      <c r="HRZ39" s="79"/>
      <c r="HSA39" s="79"/>
      <c r="HSB39" s="79"/>
      <c r="HSC39" s="566"/>
      <c r="HSD39" s="79"/>
      <c r="HSE39" s="79"/>
      <c r="HSF39" s="79"/>
      <c r="HSG39" s="79"/>
      <c r="HSH39" s="567"/>
      <c r="HSI39" s="79"/>
      <c r="HSJ39" s="79"/>
      <c r="HSK39" s="566"/>
      <c r="HSL39" s="79"/>
      <c r="HSM39" s="79"/>
      <c r="HSN39" s="79"/>
      <c r="HSO39" s="79"/>
      <c r="HSP39" s="79"/>
      <c r="HSQ39" s="79"/>
      <c r="HSR39" s="566"/>
      <c r="HSS39" s="79"/>
      <c r="HST39" s="79"/>
      <c r="HSU39" s="79"/>
      <c r="HSV39" s="79"/>
      <c r="HSW39" s="567"/>
      <c r="HSX39" s="79"/>
      <c r="HSY39" s="79"/>
      <c r="HSZ39" s="566"/>
      <c r="HTA39" s="79"/>
      <c r="HTB39" s="79"/>
      <c r="HTC39" s="79"/>
      <c r="HTD39" s="79"/>
      <c r="HTE39" s="79"/>
      <c r="HTF39" s="79"/>
      <c r="HTG39" s="566"/>
      <c r="HTH39" s="79"/>
      <c r="HTI39" s="79"/>
      <c r="HTJ39" s="79"/>
      <c r="HTK39" s="79"/>
      <c r="HTL39" s="567"/>
      <c r="HTM39" s="79"/>
      <c r="HTN39" s="79"/>
      <c r="HTO39" s="566"/>
      <c r="HTP39" s="79"/>
      <c r="HTQ39" s="79"/>
      <c r="HTR39" s="79"/>
      <c r="HTS39" s="79"/>
      <c r="HTT39" s="79"/>
      <c r="HTU39" s="79"/>
      <c r="HTV39" s="566"/>
      <c r="HTW39" s="79"/>
      <c r="HTX39" s="79"/>
      <c r="HTY39" s="79"/>
      <c r="HTZ39" s="79"/>
      <c r="HUA39" s="567"/>
      <c r="HUB39" s="79"/>
      <c r="HUC39" s="79"/>
      <c r="HUD39" s="566"/>
      <c r="HUE39" s="79"/>
      <c r="HUF39" s="79"/>
      <c r="HUG39" s="79"/>
      <c r="HUH39" s="79"/>
      <c r="HUI39" s="79"/>
      <c r="HUJ39" s="79"/>
      <c r="HUK39" s="566"/>
      <c r="HUL39" s="79"/>
      <c r="HUM39" s="79"/>
      <c r="HUN39" s="79"/>
      <c r="HUO39" s="79"/>
      <c r="HUP39" s="567"/>
      <c r="HUQ39" s="79"/>
      <c r="HUR39" s="79"/>
      <c r="HUS39" s="566"/>
      <c r="HUT39" s="79"/>
      <c r="HUU39" s="79"/>
      <c r="HUV39" s="79"/>
      <c r="HUW39" s="79"/>
      <c r="HUX39" s="79"/>
      <c r="HUY39" s="79"/>
      <c r="HUZ39" s="566"/>
      <c r="HVA39" s="79"/>
      <c r="HVB39" s="79"/>
      <c r="HVC39" s="79"/>
      <c r="HVD39" s="79"/>
      <c r="HVE39" s="567"/>
      <c r="HVF39" s="79"/>
      <c r="HVG39" s="79"/>
      <c r="HVH39" s="566"/>
      <c r="HVI39" s="79"/>
      <c r="HVJ39" s="79"/>
      <c r="HVK39" s="79"/>
      <c r="HVL39" s="79"/>
      <c r="HVM39" s="79"/>
      <c r="HVN39" s="79"/>
      <c r="HVO39" s="566"/>
      <c r="HVP39" s="79"/>
      <c r="HVQ39" s="79"/>
      <c r="HVR39" s="79"/>
      <c r="HVS39" s="79"/>
      <c r="HVT39" s="567"/>
      <c r="HVU39" s="79"/>
      <c r="HVV39" s="79"/>
      <c r="HVW39" s="566"/>
      <c r="HVX39" s="79"/>
      <c r="HVY39" s="79"/>
      <c r="HVZ39" s="79"/>
      <c r="HWA39" s="79"/>
      <c r="HWB39" s="79"/>
      <c r="HWC39" s="79"/>
      <c r="HWD39" s="566"/>
      <c r="HWE39" s="79"/>
      <c r="HWF39" s="79"/>
      <c r="HWG39" s="79"/>
      <c r="HWH39" s="79"/>
      <c r="HWI39" s="567"/>
      <c r="HWJ39" s="79"/>
      <c r="HWK39" s="79"/>
      <c r="HWL39" s="566"/>
      <c r="HWM39" s="79"/>
      <c r="HWN39" s="79"/>
      <c r="HWO39" s="79"/>
      <c r="HWP39" s="79"/>
      <c r="HWQ39" s="79"/>
      <c r="HWR39" s="79"/>
      <c r="HWS39" s="566"/>
      <c r="HWT39" s="79"/>
      <c r="HWU39" s="79"/>
      <c r="HWV39" s="79"/>
      <c r="HWW39" s="79"/>
      <c r="HWX39" s="567"/>
      <c r="HWY39" s="79"/>
      <c r="HWZ39" s="79"/>
      <c r="HXA39" s="566"/>
      <c r="HXB39" s="79"/>
      <c r="HXC39" s="79"/>
      <c r="HXD39" s="79"/>
      <c r="HXE39" s="79"/>
      <c r="HXF39" s="79"/>
      <c r="HXG39" s="79"/>
      <c r="HXH39" s="566"/>
      <c r="HXI39" s="79"/>
      <c r="HXJ39" s="79"/>
      <c r="HXK39" s="79"/>
      <c r="HXL39" s="79"/>
      <c r="HXM39" s="567"/>
      <c r="HXN39" s="79"/>
      <c r="HXO39" s="79"/>
      <c r="HXP39" s="566"/>
      <c r="HXQ39" s="79"/>
      <c r="HXR39" s="79"/>
      <c r="HXS39" s="79"/>
      <c r="HXT39" s="79"/>
      <c r="HXU39" s="79"/>
      <c r="HXV39" s="79"/>
      <c r="HXW39" s="566"/>
      <c r="HXX39" s="79"/>
      <c r="HXY39" s="79"/>
      <c r="HXZ39" s="79"/>
      <c r="HYA39" s="79"/>
      <c r="HYB39" s="567"/>
      <c r="HYC39" s="79"/>
      <c r="HYD39" s="79"/>
      <c r="HYE39" s="566"/>
      <c r="HYF39" s="79"/>
      <c r="HYG39" s="79"/>
      <c r="HYH39" s="79"/>
      <c r="HYI39" s="79"/>
      <c r="HYJ39" s="79"/>
      <c r="HYK39" s="79"/>
      <c r="HYL39" s="566"/>
      <c r="HYM39" s="79"/>
      <c r="HYN39" s="79"/>
      <c r="HYO39" s="79"/>
      <c r="HYP39" s="79"/>
      <c r="HYQ39" s="567"/>
      <c r="HYR39" s="79"/>
      <c r="HYS39" s="79"/>
      <c r="HYT39" s="566"/>
      <c r="HYU39" s="79"/>
      <c r="HYV39" s="79"/>
      <c r="HYW39" s="79"/>
      <c r="HYX39" s="79"/>
      <c r="HYY39" s="79"/>
      <c r="HYZ39" s="79"/>
      <c r="HZA39" s="566"/>
      <c r="HZB39" s="79"/>
      <c r="HZC39" s="79"/>
      <c r="HZD39" s="79"/>
      <c r="HZE39" s="79"/>
      <c r="HZF39" s="567"/>
      <c r="HZG39" s="79"/>
      <c r="HZH39" s="79"/>
      <c r="HZI39" s="566"/>
      <c r="HZJ39" s="79"/>
      <c r="HZK39" s="79"/>
      <c r="HZL39" s="79"/>
      <c r="HZM39" s="79"/>
      <c r="HZN39" s="79"/>
      <c r="HZO39" s="79"/>
      <c r="HZP39" s="566"/>
      <c r="HZQ39" s="79"/>
      <c r="HZR39" s="79"/>
      <c r="HZS39" s="79"/>
      <c r="HZT39" s="79"/>
      <c r="HZU39" s="567"/>
      <c r="HZV39" s="79"/>
      <c r="HZW39" s="79"/>
      <c r="HZX39" s="566"/>
      <c r="HZY39" s="79"/>
      <c r="HZZ39" s="79"/>
      <c r="IAA39" s="79"/>
      <c r="IAB39" s="79"/>
      <c r="IAC39" s="79"/>
      <c r="IAD39" s="79"/>
      <c r="IAE39" s="566"/>
      <c r="IAF39" s="79"/>
      <c r="IAG39" s="79"/>
      <c r="IAH39" s="79"/>
      <c r="IAI39" s="79"/>
      <c r="IAJ39" s="567"/>
      <c r="IAK39" s="79"/>
      <c r="IAL39" s="79"/>
      <c r="IAM39" s="566"/>
      <c r="IAN39" s="79"/>
      <c r="IAO39" s="79"/>
      <c r="IAP39" s="79"/>
      <c r="IAQ39" s="79"/>
      <c r="IAR39" s="79"/>
      <c r="IAS39" s="79"/>
      <c r="IAT39" s="566"/>
      <c r="IAU39" s="79"/>
      <c r="IAV39" s="79"/>
      <c r="IAW39" s="79"/>
      <c r="IAX39" s="79"/>
      <c r="IAY39" s="567"/>
      <c r="IAZ39" s="79"/>
      <c r="IBA39" s="79"/>
      <c r="IBB39" s="566"/>
      <c r="IBC39" s="79"/>
      <c r="IBD39" s="79"/>
      <c r="IBE39" s="79"/>
      <c r="IBF39" s="79"/>
      <c r="IBG39" s="79"/>
      <c r="IBH39" s="79"/>
      <c r="IBI39" s="566"/>
      <c r="IBJ39" s="79"/>
      <c r="IBK39" s="79"/>
      <c r="IBL39" s="79"/>
      <c r="IBM39" s="79"/>
      <c r="IBN39" s="567"/>
      <c r="IBO39" s="79"/>
      <c r="IBP39" s="79"/>
      <c r="IBQ39" s="566"/>
      <c r="IBR39" s="79"/>
      <c r="IBS39" s="79"/>
      <c r="IBT39" s="79"/>
      <c r="IBU39" s="79"/>
      <c r="IBV39" s="79"/>
      <c r="IBW39" s="79"/>
      <c r="IBX39" s="566"/>
      <c r="IBY39" s="79"/>
      <c r="IBZ39" s="79"/>
      <c r="ICA39" s="79"/>
      <c r="ICB39" s="79"/>
      <c r="ICC39" s="567"/>
      <c r="ICD39" s="79"/>
      <c r="ICE39" s="79"/>
      <c r="ICF39" s="566"/>
      <c r="ICG39" s="79"/>
      <c r="ICH39" s="79"/>
      <c r="ICI39" s="79"/>
      <c r="ICJ39" s="79"/>
      <c r="ICK39" s="79"/>
      <c r="ICL39" s="79"/>
      <c r="ICM39" s="566"/>
      <c r="ICN39" s="79"/>
      <c r="ICO39" s="79"/>
      <c r="ICP39" s="79"/>
      <c r="ICQ39" s="79"/>
      <c r="ICR39" s="567"/>
      <c r="ICS39" s="79"/>
      <c r="ICT39" s="79"/>
      <c r="ICU39" s="566"/>
      <c r="ICV39" s="79"/>
      <c r="ICW39" s="79"/>
      <c r="ICX39" s="79"/>
      <c r="ICY39" s="79"/>
      <c r="ICZ39" s="79"/>
      <c r="IDA39" s="79"/>
      <c r="IDB39" s="566"/>
      <c r="IDC39" s="79"/>
      <c r="IDD39" s="79"/>
      <c r="IDE39" s="79"/>
      <c r="IDF39" s="79"/>
      <c r="IDG39" s="567"/>
      <c r="IDH39" s="79"/>
      <c r="IDI39" s="79"/>
      <c r="IDJ39" s="566"/>
      <c r="IDK39" s="79"/>
      <c r="IDL39" s="79"/>
      <c r="IDM39" s="79"/>
      <c r="IDN39" s="79"/>
      <c r="IDO39" s="79"/>
      <c r="IDP39" s="79"/>
      <c r="IDQ39" s="566"/>
      <c r="IDR39" s="79"/>
      <c r="IDS39" s="79"/>
      <c r="IDT39" s="79"/>
      <c r="IDU39" s="79"/>
      <c r="IDV39" s="567"/>
      <c r="IDW39" s="79"/>
      <c r="IDX39" s="79"/>
      <c r="IDY39" s="566"/>
      <c r="IDZ39" s="79"/>
      <c r="IEA39" s="79"/>
      <c r="IEB39" s="79"/>
      <c r="IEC39" s="79"/>
      <c r="IED39" s="79"/>
      <c r="IEE39" s="79"/>
      <c r="IEF39" s="566"/>
      <c r="IEG39" s="79"/>
      <c r="IEH39" s="79"/>
      <c r="IEI39" s="79"/>
      <c r="IEJ39" s="79"/>
      <c r="IEK39" s="567"/>
      <c r="IEL39" s="79"/>
      <c r="IEM39" s="79"/>
      <c r="IEN39" s="566"/>
      <c r="IEO39" s="79"/>
      <c r="IEP39" s="79"/>
      <c r="IEQ39" s="79"/>
      <c r="IER39" s="79"/>
      <c r="IES39" s="79"/>
      <c r="IET39" s="79"/>
      <c r="IEU39" s="566"/>
      <c r="IEV39" s="79"/>
      <c r="IEW39" s="79"/>
      <c r="IEX39" s="79"/>
      <c r="IEY39" s="79"/>
      <c r="IEZ39" s="567"/>
      <c r="IFA39" s="79"/>
      <c r="IFB39" s="79"/>
      <c r="IFC39" s="566"/>
      <c r="IFD39" s="79"/>
      <c r="IFE39" s="79"/>
      <c r="IFF39" s="79"/>
      <c r="IFG39" s="79"/>
      <c r="IFH39" s="79"/>
      <c r="IFI39" s="79"/>
      <c r="IFJ39" s="566"/>
      <c r="IFK39" s="79"/>
      <c r="IFL39" s="79"/>
      <c r="IFM39" s="79"/>
      <c r="IFN39" s="79"/>
      <c r="IFO39" s="567"/>
      <c r="IFP39" s="79"/>
      <c r="IFQ39" s="79"/>
      <c r="IFR39" s="566"/>
      <c r="IFS39" s="79"/>
      <c r="IFT39" s="79"/>
      <c r="IFU39" s="79"/>
      <c r="IFV39" s="79"/>
      <c r="IFW39" s="79"/>
      <c r="IFX39" s="79"/>
      <c r="IFY39" s="566"/>
      <c r="IFZ39" s="79"/>
      <c r="IGA39" s="79"/>
      <c r="IGB39" s="79"/>
      <c r="IGC39" s="79"/>
      <c r="IGD39" s="567"/>
      <c r="IGE39" s="79"/>
      <c r="IGF39" s="79"/>
      <c r="IGG39" s="566"/>
      <c r="IGH39" s="79"/>
      <c r="IGI39" s="79"/>
      <c r="IGJ39" s="79"/>
      <c r="IGK39" s="79"/>
      <c r="IGL39" s="79"/>
      <c r="IGM39" s="79"/>
      <c r="IGN39" s="566"/>
      <c r="IGO39" s="79"/>
      <c r="IGP39" s="79"/>
      <c r="IGQ39" s="79"/>
      <c r="IGR39" s="79"/>
      <c r="IGS39" s="567"/>
      <c r="IGT39" s="79"/>
      <c r="IGU39" s="79"/>
      <c r="IGV39" s="566"/>
      <c r="IGW39" s="79"/>
      <c r="IGX39" s="79"/>
      <c r="IGY39" s="79"/>
      <c r="IGZ39" s="79"/>
      <c r="IHA39" s="79"/>
      <c r="IHB39" s="79"/>
      <c r="IHC39" s="566"/>
      <c r="IHD39" s="79"/>
      <c r="IHE39" s="79"/>
      <c r="IHF39" s="79"/>
      <c r="IHG39" s="79"/>
      <c r="IHH39" s="567"/>
      <c r="IHI39" s="79"/>
      <c r="IHJ39" s="79"/>
      <c r="IHK39" s="566"/>
      <c r="IHL39" s="79"/>
      <c r="IHM39" s="79"/>
      <c r="IHN39" s="79"/>
      <c r="IHO39" s="79"/>
      <c r="IHP39" s="79"/>
      <c r="IHQ39" s="79"/>
      <c r="IHR39" s="566"/>
      <c r="IHS39" s="79"/>
      <c r="IHT39" s="79"/>
      <c r="IHU39" s="79"/>
      <c r="IHV39" s="79"/>
      <c r="IHW39" s="567"/>
      <c r="IHX39" s="79"/>
      <c r="IHY39" s="79"/>
      <c r="IHZ39" s="566"/>
      <c r="IIA39" s="79"/>
      <c r="IIB39" s="79"/>
      <c r="IIC39" s="79"/>
      <c r="IID39" s="79"/>
      <c r="IIE39" s="79"/>
      <c r="IIF39" s="79"/>
      <c r="IIG39" s="566"/>
      <c r="IIH39" s="79"/>
      <c r="III39" s="79"/>
      <c r="IIJ39" s="79"/>
      <c r="IIK39" s="79"/>
      <c r="IIL39" s="567"/>
      <c r="IIM39" s="79"/>
      <c r="IIN39" s="79"/>
      <c r="IIO39" s="566"/>
      <c r="IIP39" s="79"/>
      <c r="IIQ39" s="79"/>
      <c r="IIR39" s="79"/>
      <c r="IIS39" s="79"/>
      <c r="IIT39" s="79"/>
      <c r="IIU39" s="79"/>
      <c r="IIV39" s="566"/>
      <c r="IIW39" s="79"/>
      <c r="IIX39" s="79"/>
      <c r="IIY39" s="79"/>
      <c r="IIZ39" s="79"/>
      <c r="IJA39" s="567"/>
      <c r="IJB39" s="79"/>
      <c r="IJC39" s="79"/>
      <c r="IJD39" s="566"/>
      <c r="IJE39" s="79"/>
      <c r="IJF39" s="79"/>
      <c r="IJG39" s="79"/>
      <c r="IJH39" s="79"/>
      <c r="IJI39" s="79"/>
      <c r="IJJ39" s="79"/>
      <c r="IJK39" s="566"/>
      <c r="IJL39" s="79"/>
      <c r="IJM39" s="79"/>
      <c r="IJN39" s="79"/>
      <c r="IJO39" s="79"/>
      <c r="IJP39" s="567"/>
      <c r="IJQ39" s="79"/>
      <c r="IJR39" s="79"/>
      <c r="IJS39" s="566"/>
      <c r="IJT39" s="79"/>
      <c r="IJU39" s="79"/>
      <c r="IJV39" s="79"/>
      <c r="IJW39" s="79"/>
      <c r="IJX39" s="79"/>
      <c r="IJY39" s="79"/>
      <c r="IJZ39" s="566"/>
      <c r="IKA39" s="79"/>
      <c r="IKB39" s="79"/>
      <c r="IKC39" s="79"/>
      <c r="IKD39" s="79"/>
      <c r="IKE39" s="567"/>
      <c r="IKF39" s="79"/>
      <c r="IKG39" s="79"/>
      <c r="IKH39" s="566"/>
      <c r="IKI39" s="79"/>
      <c r="IKJ39" s="79"/>
      <c r="IKK39" s="79"/>
      <c r="IKL39" s="79"/>
      <c r="IKM39" s="79"/>
      <c r="IKN39" s="79"/>
      <c r="IKO39" s="566"/>
      <c r="IKP39" s="79"/>
      <c r="IKQ39" s="79"/>
      <c r="IKR39" s="79"/>
      <c r="IKS39" s="79"/>
      <c r="IKT39" s="567"/>
      <c r="IKU39" s="79"/>
      <c r="IKV39" s="79"/>
      <c r="IKW39" s="566"/>
      <c r="IKX39" s="79"/>
      <c r="IKY39" s="79"/>
      <c r="IKZ39" s="79"/>
      <c r="ILA39" s="79"/>
      <c r="ILB39" s="79"/>
      <c r="ILC39" s="79"/>
      <c r="ILD39" s="566"/>
      <c r="ILE39" s="79"/>
      <c r="ILF39" s="79"/>
      <c r="ILG39" s="79"/>
      <c r="ILH39" s="79"/>
      <c r="ILI39" s="567"/>
      <c r="ILJ39" s="79"/>
      <c r="ILK39" s="79"/>
      <c r="ILL39" s="566"/>
      <c r="ILM39" s="79"/>
      <c r="ILN39" s="79"/>
      <c r="ILO39" s="79"/>
      <c r="ILP39" s="79"/>
      <c r="ILQ39" s="79"/>
      <c r="ILR39" s="79"/>
      <c r="ILS39" s="566"/>
      <c r="ILT39" s="79"/>
      <c r="ILU39" s="79"/>
      <c r="ILV39" s="79"/>
      <c r="ILW39" s="79"/>
      <c r="ILX39" s="567"/>
      <c r="ILY39" s="79"/>
      <c r="ILZ39" s="79"/>
      <c r="IMA39" s="566"/>
      <c r="IMB39" s="79"/>
      <c r="IMC39" s="79"/>
      <c r="IMD39" s="79"/>
      <c r="IME39" s="79"/>
      <c r="IMF39" s="79"/>
      <c r="IMG39" s="79"/>
      <c r="IMH39" s="566"/>
      <c r="IMI39" s="79"/>
      <c r="IMJ39" s="79"/>
      <c r="IMK39" s="79"/>
      <c r="IML39" s="79"/>
      <c r="IMM39" s="567"/>
      <c r="IMN39" s="79"/>
      <c r="IMO39" s="79"/>
      <c r="IMP39" s="566"/>
      <c r="IMQ39" s="79"/>
      <c r="IMR39" s="79"/>
      <c r="IMS39" s="79"/>
      <c r="IMT39" s="79"/>
      <c r="IMU39" s="79"/>
      <c r="IMV39" s="79"/>
      <c r="IMW39" s="566"/>
      <c r="IMX39" s="79"/>
      <c r="IMY39" s="79"/>
      <c r="IMZ39" s="79"/>
      <c r="INA39" s="79"/>
      <c r="INB39" s="567"/>
      <c r="INC39" s="79"/>
      <c r="IND39" s="79"/>
      <c r="INE39" s="566"/>
      <c r="INF39" s="79"/>
      <c r="ING39" s="79"/>
      <c r="INH39" s="79"/>
      <c r="INI39" s="79"/>
      <c r="INJ39" s="79"/>
      <c r="INK39" s="79"/>
      <c r="INL39" s="566"/>
      <c r="INM39" s="79"/>
      <c r="INN39" s="79"/>
      <c r="INO39" s="79"/>
      <c r="INP39" s="79"/>
      <c r="INQ39" s="567"/>
      <c r="INR39" s="79"/>
      <c r="INS39" s="79"/>
      <c r="INT39" s="566"/>
      <c r="INU39" s="79"/>
      <c r="INV39" s="79"/>
      <c r="INW39" s="79"/>
      <c r="INX39" s="79"/>
      <c r="INY39" s="79"/>
      <c r="INZ39" s="79"/>
      <c r="IOA39" s="566"/>
      <c r="IOB39" s="79"/>
      <c r="IOC39" s="79"/>
      <c r="IOD39" s="79"/>
      <c r="IOE39" s="79"/>
      <c r="IOF39" s="567"/>
      <c r="IOG39" s="79"/>
      <c r="IOH39" s="79"/>
      <c r="IOI39" s="566"/>
      <c r="IOJ39" s="79"/>
      <c r="IOK39" s="79"/>
      <c r="IOL39" s="79"/>
      <c r="IOM39" s="79"/>
      <c r="ION39" s="79"/>
      <c r="IOO39" s="79"/>
      <c r="IOP39" s="566"/>
      <c r="IOQ39" s="79"/>
      <c r="IOR39" s="79"/>
      <c r="IOS39" s="79"/>
      <c r="IOT39" s="79"/>
      <c r="IOU39" s="567"/>
      <c r="IOV39" s="79"/>
      <c r="IOW39" s="79"/>
      <c r="IOX39" s="566"/>
      <c r="IOY39" s="79"/>
      <c r="IOZ39" s="79"/>
      <c r="IPA39" s="79"/>
      <c r="IPB39" s="79"/>
      <c r="IPC39" s="79"/>
      <c r="IPD39" s="79"/>
      <c r="IPE39" s="566"/>
      <c r="IPF39" s="79"/>
      <c r="IPG39" s="79"/>
      <c r="IPH39" s="79"/>
      <c r="IPI39" s="79"/>
      <c r="IPJ39" s="567"/>
      <c r="IPK39" s="79"/>
      <c r="IPL39" s="79"/>
      <c r="IPM39" s="566"/>
      <c r="IPN39" s="79"/>
      <c r="IPO39" s="79"/>
      <c r="IPP39" s="79"/>
      <c r="IPQ39" s="79"/>
      <c r="IPR39" s="79"/>
      <c r="IPS39" s="79"/>
      <c r="IPT39" s="566"/>
      <c r="IPU39" s="79"/>
      <c r="IPV39" s="79"/>
      <c r="IPW39" s="79"/>
      <c r="IPX39" s="79"/>
      <c r="IPY39" s="567"/>
      <c r="IPZ39" s="79"/>
      <c r="IQA39" s="79"/>
      <c r="IQB39" s="566"/>
      <c r="IQC39" s="79"/>
      <c r="IQD39" s="79"/>
      <c r="IQE39" s="79"/>
      <c r="IQF39" s="79"/>
      <c r="IQG39" s="79"/>
      <c r="IQH39" s="79"/>
      <c r="IQI39" s="566"/>
      <c r="IQJ39" s="79"/>
      <c r="IQK39" s="79"/>
      <c r="IQL39" s="79"/>
      <c r="IQM39" s="79"/>
      <c r="IQN39" s="567"/>
      <c r="IQO39" s="79"/>
      <c r="IQP39" s="79"/>
      <c r="IQQ39" s="566"/>
      <c r="IQR39" s="79"/>
      <c r="IQS39" s="79"/>
      <c r="IQT39" s="79"/>
      <c r="IQU39" s="79"/>
      <c r="IQV39" s="79"/>
      <c r="IQW39" s="79"/>
      <c r="IQX39" s="566"/>
      <c r="IQY39" s="79"/>
      <c r="IQZ39" s="79"/>
      <c r="IRA39" s="79"/>
      <c r="IRB39" s="79"/>
      <c r="IRC39" s="567"/>
      <c r="IRD39" s="79"/>
      <c r="IRE39" s="79"/>
      <c r="IRF39" s="566"/>
      <c r="IRG39" s="79"/>
      <c r="IRH39" s="79"/>
      <c r="IRI39" s="79"/>
      <c r="IRJ39" s="79"/>
      <c r="IRK39" s="79"/>
      <c r="IRL39" s="79"/>
      <c r="IRM39" s="566"/>
      <c r="IRN39" s="79"/>
      <c r="IRO39" s="79"/>
      <c r="IRP39" s="79"/>
      <c r="IRQ39" s="79"/>
      <c r="IRR39" s="567"/>
      <c r="IRS39" s="79"/>
      <c r="IRT39" s="79"/>
      <c r="IRU39" s="566"/>
      <c r="IRV39" s="79"/>
      <c r="IRW39" s="79"/>
      <c r="IRX39" s="79"/>
      <c r="IRY39" s="79"/>
      <c r="IRZ39" s="79"/>
      <c r="ISA39" s="79"/>
      <c r="ISB39" s="566"/>
      <c r="ISC39" s="79"/>
      <c r="ISD39" s="79"/>
      <c r="ISE39" s="79"/>
      <c r="ISF39" s="79"/>
      <c r="ISG39" s="567"/>
      <c r="ISH39" s="79"/>
      <c r="ISI39" s="79"/>
      <c r="ISJ39" s="566"/>
      <c r="ISK39" s="79"/>
      <c r="ISL39" s="79"/>
      <c r="ISM39" s="79"/>
      <c r="ISN39" s="79"/>
      <c r="ISO39" s="79"/>
      <c r="ISP39" s="79"/>
      <c r="ISQ39" s="566"/>
      <c r="ISR39" s="79"/>
      <c r="ISS39" s="79"/>
      <c r="IST39" s="79"/>
      <c r="ISU39" s="79"/>
      <c r="ISV39" s="567"/>
      <c r="ISW39" s="79"/>
      <c r="ISX39" s="79"/>
      <c r="ISY39" s="566"/>
      <c r="ISZ39" s="79"/>
      <c r="ITA39" s="79"/>
      <c r="ITB39" s="79"/>
      <c r="ITC39" s="79"/>
      <c r="ITD39" s="79"/>
      <c r="ITE39" s="79"/>
      <c r="ITF39" s="566"/>
      <c r="ITG39" s="79"/>
      <c r="ITH39" s="79"/>
      <c r="ITI39" s="79"/>
      <c r="ITJ39" s="79"/>
      <c r="ITK39" s="567"/>
      <c r="ITL39" s="79"/>
      <c r="ITM39" s="79"/>
      <c r="ITN39" s="566"/>
      <c r="ITO39" s="79"/>
      <c r="ITP39" s="79"/>
      <c r="ITQ39" s="79"/>
      <c r="ITR39" s="79"/>
      <c r="ITS39" s="79"/>
      <c r="ITT39" s="79"/>
      <c r="ITU39" s="566"/>
      <c r="ITV39" s="79"/>
      <c r="ITW39" s="79"/>
      <c r="ITX39" s="79"/>
      <c r="ITY39" s="79"/>
      <c r="ITZ39" s="567"/>
      <c r="IUA39" s="79"/>
      <c r="IUB39" s="79"/>
      <c r="IUC39" s="566"/>
      <c r="IUD39" s="79"/>
      <c r="IUE39" s="79"/>
      <c r="IUF39" s="79"/>
      <c r="IUG39" s="79"/>
      <c r="IUH39" s="79"/>
      <c r="IUI39" s="79"/>
      <c r="IUJ39" s="566"/>
      <c r="IUK39" s="79"/>
      <c r="IUL39" s="79"/>
      <c r="IUM39" s="79"/>
      <c r="IUN39" s="79"/>
      <c r="IUO39" s="567"/>
      <c r="IUP39" s="79"/>
      <c r="IUQ39" s="79"/>
      <c r="IUR39" s="566"/>
      <c r="IUS39" s="79"/>
      <c r="IUT39" s="79"/>
      <c r="IUU39" s="79"/>
      <c r="IUV39" s="79"/>
      <c r="IUW39" s="79"/>
      <c r="IUX39" s="79"/>
      <c r="IUY39" s="566"/>
      <c r="IUZ39" s="79"/>
      <c r="IVA39" s="79"/>
      <c r="IVB39" s="79"/>
      <c r="IVC39" s="79"/>
      <c r="IVD39" s="567"/>
      <c r="IVE39" s="79"/>
      <c r="IVF39" s="79"/>
      <c r="IVG39" s="566"/>
      <c r="IVH39" s="79"/>
      <c r="IVI39" s="79"/>
      <c r="IVJ39" s="79"/>
      <c r="IVK39" s="79"/>
      <c r="IVL39" s="79"/>
      <c r="IVM39" s="79"/>
      <c r="IVN39" s="566"/>
      <c r="IVO39" s="79"/>
      <c r="IVP39" s="79"/>
      <c r="IVQ39" s="79"/>
      <c r="IVR39" s="79"/>
      <c r="IVS39" s="567"/>
      <c r="IVT39" s="79"/>
      <c r="IVU39" s="79"/>
      <c r="IVV39" s="566"/>
      <c r="IVW39" s="79"/>
      <c r="IVX39" s="79"/>
      <c r="IVY39" s="79"/>
      <c r="IVZ39" s="79"/>
      <c r="IWA39" s="79"/>
      <c r="IWB39" s="79"/>
      <c r="IWC39" s="566"/>
      <c r="IWD39" s="79"/>
      <c r="IWE39" s="79"/>
      <c r="IWF39" s="79"/>
      <c r="IWG39" s="79"/>
      <c r="IWH39" s="567"/>
      <c r="IWI39" s="79"/>
      <c r="IWJ39" s="79"/>
      <c r="IWK39" s="566"/>
      <c r="IWL39" s="79"/>
      <c r="IWM39" s="79"/>
      <c r="IWN39" s="79"/>
      <c r="IWO39" s="79"/>
      <c r="IWP39" s="79"/>
      <c r="IWQ39" s="79"/>
      <c r="IWR39" s="566"/>
      <c r="IWS39" s="79"/>
      <c r="IWT39" s="79"/>
      <c r="IWU39" s="79"/>
      <c r="IWV39" s="79"/>
      <c r="IWW39" s="567"/>
      <c r="IWX39" s="79"/>
      <c r="IWY39" s="79"/>
      <c r="IWZ39" s="566"/>
      <c r="IXA39" s="79"/>
      <c r="IXB39" s="79"/>
      <c r="IXC39" s="79"/>
      <c r="IXD39" s="79"/>
      <c r="IXE39" s="79"/>
      <c r="IXF39" s="79"/>
      <c r="IXG39" s="566"/>
      <c r="IXH39" s="79"/>
      <c r="IXI39" s="79"/>
      <c r="IXJ39" s="79"/>
      <c r="IXK39" s="79"/>
      <c r="IXL39" s="567"/>
      <c r="IXM39" s="79"/>
      <c r="IXN39" s="79"/>
      <c r="IXO39" s="566"/>
      <c r="IXP39" s="79"/>
      <c r="IXQ39" s="79"/>
      <c r="IXR39" s="79"/>
      <c r="IXS39" s="79"/>
      <c r="IXT39" s="79"/>
      <c r="IXU39" s="79"/>
      <c r="IXV39" s="566"/>
      <c r="IXW39" s="79"/>
      <c r="IXX39" s="79"/>
      <c r="IXY39" s="79"/>
      <c r="IXZ39" s="79"/>
      <c r="IYA39" s="567"/>
      <c r="IYB39" s="79"/>
      <c r="IYC39" s="79"/>
      <c r="IYD39" s="566"/>
      <c r="IYE39" s="79"/>
      <c r="IYF39" s="79"/>
      <c r="IYG39" s="79"/>
      <c r="IYH39" s="79"/>
      <c r="IYI39" s="79"/>
      <c r="IYJ39" s="79"/>
      <c r="IYK39" s="566"/>
      <c r="IYL39" s="79"/>
      <c r="IYM39" s="79"/>
      <c r="IYN39" s="79"/>
      <c r="IYO39" s="79"/>
      <c r="IYP39" s="567"/>
      <c r="IYQ39" s="79"/>
      <c r="IYR39" s="79"/>
      <c r="IYS39" s="566"/>
      <c r="IYT39" s="79"/>
      <c r="IYU39" s="79"/>
      <c r="IYV39" s="79"/>
      <c r="IYW39" s="79"/>
      <c r="IYX39" s="79"/>
      <c r="IYY39" s="79"/>
      <c r="IYZ39" s="566"/>
      <c r="IZA39" s="79"/>
      <c r="IZB39" s="79"/>
      <c r="IZC39" s="79"/>
      <c r="IZD39" s="79"/>
      <c r="IZE39" s="567"/>
      <c r="IZF39" s="79"/>
      <c r="IZG39" s="79"/>
      <c r="IZH39" s="566"/>
      <c r="IZI39" s="79"/>
      <c r="IZJ39" s="79"/>
      <c r="IZK39" s="79"/>
      <c r="IZL39" s="79"/>
      <c r="IZM39" s="79"/>
      <c r="IZN39" s="79"/>
      <c r="IZO39" s="566"/>
      <c r="IZP39" s="79"/>
      <c r="IZQ39" s="79"/>
      <c r="IZR39" s="79"/>
      <c r="IZS39" s="79"/>
      <c r="IZT39" s="567"/>
      <c r="IZU39" s="79"/>
      <c r="IZV39" s="79"/>
      <c r="IZW39" s="566"/>
      <c r="IZX39" s="79"/>
      <c r="IZY39" s="79"/>
      <c r="IZZ39" s="79"/>
      <c r="JAA39" s="79"/>
      <c r="JAB39" s="79"/>
      <c r="JAC39" s="79"/>
      <c r="JAD39" s="566"/>
      <c r="JAE39" s="79"/>
      <c r="JAF39" s="79"/>
      <c r="JAG39" s="79"/>
      <c r="JAH39" s="79"/>
      <c r="JAI39" s="567"/>
      <c r="JAJ39" s="79"/>
      <c r="JAK39" s="79"/>
      <c r="JAL39" s="566"/>
      <c r="JAM39" s="79"/>
      <c r="JAN39" s="79"/>
      <c r="JAO39" s="79"/>
      <c r="JAP39" s="79"/>
      <c r="JAQ39" s="79"/>
      <c r="JAR39" s="79"/>
      <c r="JAS39" s="566"/>
      <c r="JAT39" s="79"/>
      <c r="JAU39" s="79"/>
      <c r="JAV39" s="79"/>
      <c r="JAW39" s="79"/>
      <c r="JAX39" s="567"/>
      <c r="JAY39" s="79"/>
      <c r="JAZ39" s="79"/>
      <c r="JBA39" s="566"/>
      <c r="JBB39" s="79"/>
      <c r="JBC39" s="79"/>
      <c r="JBD39" s="79"/>
      <c r="JBE39" s="79"/>
      <c r="JBF39" s="79"/>
      <c r="JBG39" s="79"/>
      <c r="JBH39" s="566"/>
      <c r="JBI39" s="79"/>
      <c r="JBJ39" s="79"/>
      <c r="JBK39" s="79"/>
      <c r="JBL39" s="79"/>
      <c r="JBM39" s="567"/>
      <c r="JBN39" s="79"/>
      <c r="JBO39" s="79"/>
      <c r="JBP39" s="566"/>
      <c r="JBQ39" s="79"/>
      <c r="JBR39" s="79"/>
      <c r="JBS39" s="79"/>
      <c r="JBT39" s="79"/>
      <c r="JBU39" s="79"/>
      <c r="JBV39" s="79"/>
      <c r="JBW39" s="566"/>
      <c r="JBX39" s="79"/>
      <c r="JBY39" s="79"/>
      <c r="JBZ39" s="79"/>
      <c r="JCA39" s="79"/>
      <c r="JCB39" s="567"/>
      <c r="JCC39" s="79"/>
      <c r="JCD39" s="79"/>
      <c r="JCE39" s="566"/>
      <c r="JCF39" s="79"/>
      <c r="JCG39" s="79"/>
      <c r="JCH39" s="79"/>
      <c r="JCI39" s="79"/>
      <c r="JCJ39" s="79"/>
      <c r="JCK39" s="79"/>
      <c r="JCL39" s="566"/>
      <c r="JCM39" s="79"/>
      <c r="JCN39" s="79"/>
      <c r="JCO39" s="79"/>
      <c r="JCP39" s="79"/>
      <c r="JCQ39" s="567"/>
      <c r="JCR39" s="79"/>
      <c r="JCS39" s="79"/>
      <c r="JCT39" s="566"/>
      <c r="JCU39" s="79"/>
      <c r="JCV39" s="79"/>
      <c r="JCW39" s="79"/>
      <c r="JCX39" s="79"/>
      <c r="JCY39" s="79"/>
      <c r="JCZ39" s="79"/>
      <c r="JDA39" s="566"/>
      <c r="JDB39" s="79"/>
      <c r="JDC39" s="79"/>
      <c r="JDD39" s="79"/>
      <c r="JDE39" s="79"/>
      <c r="JDF39" s="567"/>
      <c r="JDG39" s="79"/>
      <c r="JDH39" s="79"/>
      <c r="JDI39" s="566"/>
      <c r="JDJ39" s="79"/>
      <c r="JDK39" s="79"/>
      <c r="JDL39" s="79"/>
      <c r="JDM39" s="79"/>
      <c r="JDN39" s="79"/>
      <c r="JDO39" s="79"/>
      <c r="JDP39" s="566"/>
      <c r="JDQ39" s="79"/>
      <c r="JDR39" s="79"/>
      <c r="JDS39" s="79"/>
      <c r="JDT39" s="79"/>
      <c r="JDU39" s="567"/>
      <c r="JDV39" s="79"/>
      <c r="JDW39" s="79"/>
      <c r="JDX39" s="566"/>
      <c r="JDY39" s="79"/>
      <c r="JDZ39" s="79"/>
      <c r="JEA39" s="79"/>
      <c r="JEB39" s="79"/>
      <c r="JEC39" s="79"/>
      <c r="JED39" s="79"/>
      <c r="JEE39" s="566"/>
      <c r="JEF39" s="79"/>
      <c r="JEG39" s="79"/>
      <c r="JEH39" s="79"/>
      <c r="JEI39" s="79"/>
      <c r="JEJ39" s="567"/>
      <c r="JEK39" s="79"/>
      <c r="JEL39" s="79"/>
      <c r="JEM39" s="566"/>
      <c r="JEN39" s="79"/>
      <c r="JEO39" s="79"/>
      <c r="JEP39" s="79"/>
      <c r="JEQ39" s="79"/>
      <c r="JER39" s="79"/>
      <c r="JES39" s="79"/>
      <c r="JET39" s="566"/>
      <c r="JEU39" s="79"/>
      <c r="JEV39" s="79"/>
      <c r="JEW39" s="79"/>
      <c r="JEX39" s="79"/>
      <c r="JEY39" s="567"/>
      <c r="JEZ39" s="79"/>
      <c r="JFA39" s="79"/>
      <c r="JFB39" s="566"/>
      <c r="JFC39" s="79"/>
      <c r="JFD39" s="79"/>
      <c r="JFE39" s="79"/>
      <c r="JFF39" s="79"/>
      <c r="JFG39" s="79"/>
      <c r="JFH39" s="79"/>
      <c r="JFI39" s="566"/>
      <c r="JFJ39" s="79"/>
      <c r="JFK39" s="79"/>
      <c r="JFL39" s="79"/>
      <c r="JFM39" s="79"/>
      <c r="JFN39" s="567"/>
      <c r="JFO39" s="79"/>
      <c r="JFP39" s="79"/>
      <c r="JFQ39" s="566"/>
      <c r="JFR39" s="79"/>
      <c r="JFS39" s="79"/>
      <c r="JFT39" s="79"/>
      <c r="JFU39" s="79"/>
      <c r="JFV39" s="79"/>
      <c r="JFW39" s="79"/>
      <c r="JFX39" s="566"/>
      <c r="JFY39" s="79"/>
      <c r="JFZ39" s="79"/>
      <c r="JGA39" s="79"/>
      <c r="JGB39" s="79"/>
      <c r="JGC39" s="567"/>
      <c r="JGD39" s="79"/>
      <c r="JGE39" s="79"/>
      <c r="JGF39" s="566"/>
      <c r="JGG39" s="79"/>
      <c r="JGH39" s="79"/>
      <c r="JGI39" s="79"/>
      <c r="JGJ39" s="79"/>
      <c r="JGK39" s="79"/>
      <c r="JGL39" s="79"/>
      <c r="JGM39" s="566"/>
      <c r="JGN39" s="79"/>
      <c r="JGO39" s="79"/>
      <c r="JGP39" s="79"/>
      <c r="JGQ39" s="79"/>
      <c r="JGR39" s="567"/>
      <c r="JGS39" s="79"/>
      <c r="JGT39" s="79"/>
      <c r="JGU39" s="566"/>
      <c r="JGV39" s="79"/>
      <c r="JGW39" s="79"/>
      <c r="JGX39" s="79"/>
      <c r="JGY39" s="79"/>
      <c r="JGZ39" s="79"/>
      <c r="JHA39" s="79"/>
      <c r="JHB39" s="566"/>
      <c r="JHC39" s="79"/>
      <c r="JHD39" s="79"/>
      <c r="JHE39" s="79"/>
      <c r="JHF39" s="79"/>
      <c r="JHG39" s="567"/>
      <c r="JHH39" s="79"/>
      <c r="JHI39" s="79"/>
      <c r="JHJ39" s="566"/>
      <c r="JHK39" s="79"/>
      <c r="JHL39" s="79"/>
      <c r="JHM39" s="79"/>
      <c r="JHN39" s="79"/>
      <c r="JHO39" s="79"/>
      <c r="JHP39" s="79"/>
      <c r="JHQ39" s="566"/>
      <c r="JHR39" s="79"/>
      <c r="JHS39" s="79"/>
      <c r="JHT39" s="79"/>
      <c r="JHU39" s="79"/>
      <c r="JHV39" s="567"/>
      <c r="JHW39" s="79"/>
      <c r="JHX39" s="79"/>
      <c r="JHY39" s="566"/>
      <c r="JHZ39" s="79"/>
      <c r="JIA39" s="79"/>
      <c r="JIB39" s="79"/>
      <c r="JIC39" s="79"/>
      <c r="JID39" s="79"/>
      <c r="JIE39" s="79"/>
      <c r="JIF39" s="566"/>
      <c r="JIG39" s="79"/>
      <c r="JIH39" s="79"/>
      <c r="JII39" s="79"/>
      <c r="JIJ39" s="79"/>
      <c r="JIK39" s="567"/>
      <c r="JIL39" s="79"/>
      <c r="JIM39" s="79"/>
      <c r="JIN39" s="566"/>
      <c r="JIO39" s="79"/>
      <c r="JIP39" s="79"/>
      <c r="JIQ39" s="79"/>
      <c r="JIR39" s="79"/>
      <c r="JIS39" s="79"/>
      <c r="JIT39" s="79"/>
      <c r="JIU39" s="566"/>
      <c r="JIV39" s="79"/>
      <c r="JIW39" s="79"/>
      <c r="JIX39" s="79"/>
      <c r="JIY39" s="79"/>
      <c r="JIZ39" s="567"/>
      <c r="JJA39" s="79"/>
      <c r="JJB39" s="79"/>
      <c r="JJC39" s="566"/>
      <c r="JJD39" s="79"/>
      <c r="JJE39" s="79"/>
      <c r="JJF39" s="79"/>
      <c r="JJG39" s="79"/>
      <c r="JJH39" s="79"/>
      <c r="JJI39" s="79"/>
      <c r="JJJ39" s="566"/>
      <c r="JJK39" s="79"/>
      <c r="JJL39" s="79"/>
      <c r="JJM39" s="79"/>
      <c r="JJN39" s="79"/>
      <c r="JJO39" s="567"/>
      <c r="JJP39" s="79"/>
      <c r="JJQ39" s="79"/>
      <c r="JJR39" s="566"/>
      <c r="JJS39" s="79"/>
      <c r="JJT39" s="79"/>
      <c r="JJU39" s="79"/>
      <c r="JJV39" s="79"/>
      <c r="JJW39" s="79"/>
      <c r="JJX39" s="79"/>
      <c r="JJY39" s="566"/>
      <c r="JJZ39" s="79"/>
      <c r="JKA39" s="79"/>
      <c r="JKB39" s="79"/>
      <c r="JKC39" s="79"/>
      <c r="JKD39" s="567"/>
      <c r="JKE39" s="79"/>
      <c r="JKF39" s="79"/>
      <c r="JKG39" s="566"/>
      <c r="JKH39" s="79"/>
      <c r="JKI39" s="79"/>
      <c r="JKJ39" s="79"/>
      <c r="JKK39" s="79"/>
      <c r="JKL39" s="79"/>
      <c r="JKM39" s="79"/>
      <c r="JKN39" s="566"/>
      <c r="JKO39" s="79"/>
      <c r="JKP39" s="79"/>
      <c r="JKQ39" s="79"/>
      <c r="JKR39" s="79"/>
      <c r="JKS39" s="567"/>
      <c r="JKT39" s="79"/>
      <c r="JKU39" s="79"/>
      <c r="JKV39" s="566"/>
      <c r="JKW39" s="79"/>
      <c r="JKX39" s="79"/>
      <c r="JKY39" s="79"/>
      <c r="JKZ39" s="79"/>
      <c r="JLA39" s="79"/>
      <c r="JLB39" s="79"/>
      <c r="JLC39" s="566"/>
      <c r="JLD39" s="79"/>
      <c r="JLE39" s="79"/>
      <c r="JLF39" s="79"/>
      <c r="JLG39" s="79"/>
      <c r="JLH39" s="567"/>
      <c r="JLI39" s="79"/>
      <c r="JLJ39" s="79"/>
      <c r="JLK39" s="566"/>
      <c r="JLL39" s="79"/>
      <c r="JLM39" s="79"/>
      <c r="JLN39" s="79"/>
      <c r="JLO39" s="79"/>
      <c r="JLP39" s="79"/>
      <c r="JLQ39" s="79"/>
      <c r="JLR39" s="566"/>
      <c r="JLS39" s="79"/>
      <c r="JLT39" s="79"/>
      <c r="JLU39" s="79"/>
      <c r="JLV39" s="79"/>
      <c r="JLW39" s="567"/>
      <c r="JLX39" s="79"/>
      <c r="JLY39" s="79"/>
      <c r="JLZ39" s="566"/>
      <c r="JMA39" s="79"/>
      <c r="JMB39" s="79"/>
      <c r="JMC39" s="79"/>
      <c r="JMD39" s="79"/>
      <c r="JME39" s="79"/>
      <c r="JMF39" s="79"/>
      <c r="JMG39" s="566"/>
      <c r="JMH39" s="79"/>
      <c r="JMI39" s="79"/>
      <c r="JMJ39" s="79"/>
      <c r="JMK39" s="79"/>
      <c r="JML39" s="567"/>
      <c r="JMM39" s="79"/>
      <c r="JMN39" s="79"/>
      <c r="JMO39" s="566"/>
      <c r="JMP39" s="79"/>
      <c r="JMQ39" s="79"/>
      <c r="JMR39" s="79"/>
      <c r="JMS39" s="79"/>
      <c r="JMT39" s="79"/>
      <c r="JMU39" s="79"/>
      <c r="JMV39" s="566"/>
      <c r="JMW39" s="79"/>
      <c r="JMX39" s="79"/>
      <c r="JMY39" s="79"/>
      <c r="JMZ39" s="79"/>
      <c r="JNA39" s="567"/>
      <c r="JNB39" s="79"/>
      <c r="JNC39" s="79"/>
      <c r="JND39" s="566"/>
      <c r="JNE39" s="79"/>
      <c r="JNF39" s="79"/>
      <c r="JNG39" s="79"/>
      <c r="JNH39" s="79"/>
      <c r="JNI39" s="79"/>
      <c r="JNJ39" s="79"/>
      <c r="JNK39" s="566"/>
      <c r="JNL39" s="79"/>
      <c r="JNM39" s="79"/>
      <c r="JNN39" s="79"/>
      <c r="JNO39" s="79"/>
      <c r="JNP39" s="567"/>
      <c r="JNQ39" s="79"/>
      <c r="JNR39" s="79"/>
      <c r="JNS39" s="566"/>
      <c r="JNT39" s="79"/>
      <c r="JNU39" s="79"/>
      <c r="JNV39" s="79"/>
      <c r="JNW39" s="79"/>
      <c r="JNX39" s="79"/>
      <c r="JNY39" s="79"/>
      <c r="JNZ39" s="566"/>
      <c r="JOA39" s="79"/>
      <c r="JOB39" s="79"/>
      <c r="JOC39" s="79"/>
      <c r="JOD39" s="79"/>
      <c r="JOE39" s="567"/>
      <c r="JOF39" s="79"/>
      <c r="JOG39" s="79"/>
      <c r="JOH39" s="566"/>
      <c r="JOI39" s="79"/>
      <c r="JOJ39" s="79"/>
      <c r="JOK39" s="79"/>
      <c r="JOL39" s="79"/>
      <c r="JOM39" s="79"/>
      <c r="JON39" s="79"/>
      <c r="JOO39" s="566"/>
      <c r="JOP39" s="79"/>
      <c r="JOQ39" s="79"/>
      <c r="JOR39" s="79"/>
      <c r="JOS39" s="79"/>
      <c r="JOT39" s="567"/>
      <c r="JOU39" s="79"/>
      <c r="JOV39" s="79"/>
      <c r="JOW39" s="566"/>
      <c r="JOX39" s="79"/>
      <c r="JOY39" s="79"/>
      <c r="JOZ39" s="79"/>
      <c r="JPA39" s="79"/>
      <c r="JPB39" s="79"/>
      <c r="JPC39" s="79"/>
      <c r="JPD39" s="566"/>
      <c r="JPE39" s="79"/>
      <c r="JPF39" s="79"/>
      <c r="JPG39" s="79"/>
      <c r="JPH39" s="79"/>
      <c r="JPI39" s="567"/>
      <c r="JPJ39" s="79"/>
      <c r="JPK39" s="79"/>
      <c r="JPL39" s="566"/>
      <c r="JPM39" s="79"/>
      <c r="JPN39" s="79"/>
      <c r="JPO39" s="79"/>
      <c r="JPP39" s="79"/>
      <c r="JPQ39" s="79"/>
      <c r="JPR39" s="79"/>
      <c r="JPS39" s="566"/>
      <c r="JPT39" s="79"/>
      <c r="JPU39" s="79"/>
      <c r="JPV39" s="79"/>
      <c r="JPW39" s="79"/>
      <c r="JPX39" s="567"/>
      <c r="JPY39" s="79"/>
      <c r="JPZ39" s="79"/>
      <c r="JQA39" s="566"/>
      <c r="JQB39" s="79"/>
      <c r="JQC39" s="79"/>
      <c r="JQD39" s="79"/>
      <c r="JQE39" s="79"/>
      <c r="JQF39" s="79"/>
      <c r="JQG39" s="79"/>
      <c r="JQH39" s="566"/>
      <c r="JQI39" s="79"/>
      <c r="JQJ39" s="79"/>
      <c r="JQK39" s="79"/>
      <c r="JQL39" s="79"/>
      <c r="JQM39" s="567"/>
      <c r="JQN39" s="79"/>
      <c r="JQO39" s="79"/>
      <c r="JQP39" s="566"/>
      <c r="JQQ39" s="79"/>
      <c r="JQR39" s="79"/>
      <c r="JQS39" s="79"/>
      <c r="JQT39" s="79"/>
      <c r="JQU39" s="79"/>
      <c r="JQV39" s="79"/>
      <c r="JQW39" s="566"/>
      <c r="JQX39" s="79"/>
      <c r="JQY39" s="79"/>
      <c r="JQZ39" s="79"/>
      <c r="JRA39" s="79"/>
      <c r="JRB39" s="567"/>
      <c r="JRC39" s="79"/>
      <c r="JRD39" s="79"/>
      <c r="JRE39" s="566"/>
      <c r="JRF39" s="79"/>
      <c r="JRG39" s="79"/>
      <c r="JRH39" s="79"/>
      <c r="JRI39" s="79"/>
      <c r="JRJ39" s="79"/>
      <c r="JRK39" s="79"/>
      <c r="JRL39" s="566"/>
      <c r="JRM39" s="79"/>
      <c r="JRN39" s="79"/>
      <c r="JRO39" s="79"/>
      <c r="JRP39" s="79"/>
      <c r="JRQ39" s="567"/>
      <c r="JRR39" s="79"/>
      <c r="JRS39" s="79"/>
      <c r="JRT39" s="566"/>
      <c r="JRU39" s="79"/>
      <c r="JRV39" s="79"/>
      <c r="JRW39" s="79"/>
      <c r="JRX39" s="79"/>
      <c r="JRY39" s="79"/>
      <c r="JRZ39" s="79"/>
      <c r="JSA39" s="566"/>
      <c r="JSB39" s="79"/>
      <c r="JSC39" s="79"/>
      <c r="JSD39" s="79"/>
      <c r="JSE39" s="79"/>
      <c r="JSF39" s="567"/>
      <c r="JSG39" s="79"/>
      <c r="JSH39" s="79"/>
      <c r="JSI39" s="566"/>
      <c r="JSJ39" s="79"/>
      <c r="JSK39" s="79"/>
      <c r="JSL39" s="79"/>
      <c r="JSM39" s="79"/>
      <c r="JSN39" s="79"/>
      <c r="JSO39" s="79"/>
      <c r="JSP39" s="566"/>
      <c r="JSQ39" s="79"/>
      <c r="JSR39" s="79"/>
      <c r="JSS39" s="79"/>
      <c r="JST39" s="79"/>
      <c r="JSU39" s="567"/>
      <c r="JSV39" s="79"/>
      <c r="JSW39" s="79"/>
      <c r="JSX39" s="566"/>
      <c r="JSY39" s="79"/>
      <c r="JSZ39" s="79"/>
      <c r="JTA39" s="79"/>
      <c r="JTB39" s="79"/>
      <c r="JTC39" s="79"/>
      <c r="JTD39" s="79"/>
      <c r="JTE39" s="566"/>
      <c r="JTF39" s="79"/>
      <c r="JTG39" s="79"/>
      <c r="JTH39" s="79"/>
      <c r="JTI39" s="79"/>
      <c r="JTJ39" s="567"/>
      <c r="JTK39" s="79"/>
      <c r="JTL39" s="79"/>
      <c r="JTM39" s="566"/>
      <c r="JTN39" s="79"/>
      <c r="JTO39" s="79"/>
      <c r="JTP39" s="79"/>
      <c r="JTQ39" s="79"/>
      <c r="JTR39" s="79"/>
      <c r="JTS39" s="79"/>
      <c r="JTT39" s="566"/>
      <c r="JTU39" s="79"/>
      <c r="JTV39" s="79"/>
      <c r="JTW39" s="79"/>
      <c r="JTX39" s="79"/>
      <c r="JTY39" s="567"/>
      <c r="JTZ39" s="79"/>
      <c r="JUA39" s="79"/>
      <c r="JUB39" s="566"/>
      <c r="JUC39" s="79"/>
      <c r="JUD39" s="79"/>
      <c r="JUE39" s="79"/>
      <c r="JUF39" s="79"/>
      <c r="JUG39" s="79"/>
      <c r="JUH39" s="79"/>
      <c r="JUI39" s="566"/>
      <c r="JUJ39" s="79"/>
      <c r="JUK39" s="79"/>
      <c r="JUL39" s="79"/>
      <c r="JUM39" s="79"/>
      <c r="JUN39" s="567"/>
      <c r="JUO39" s="79"/>
      <c r="JUP39" s="79"/>
      <c r="JUQ39" s="566"/>
      <c r="JUR39" s="79"/>
      <c r="JUS39" s="79"/>
      <c r="JUT39" s="79"/>
      <c r="JUU39" s="79"/>
      <c r="JUV39" s="79"/>
      <c r="JUW39" s="79"/>
      <c r="JUX39" s="566"/>
      <c r="JUY39" s="79"/>
      <c r="JUZ39" s="79"/>
      <c r="JVA39" s="79"/>
      <c r="JVB39" s="79"/>
      <c r="JVC39" s="567"/>
      <c r="JVD39" s="79"/>
      <c r="JVE39" s="79"/>
      <c r="JVF39" s="566"/>
      <c r="JVG39" s="79"/>
      <c r="JVH39" s="79"/>
      <c r="JVI39" s="79"/>
      <c r="JVJ39" s="79"/>
      <c r="JVK39" s="79"/>
      <c r="JVL39" s="79"/>
      <c r="JVM39" s="566"/>
      <c r="JVN39" s="79"/>
      <c r="JVO39" s="79"/>
      <c r="JVP39" s="79"/>
      <c r="JVQ39" s="79"/>
      <c r="JVR39" s="567"/>
      <c r="JVS39" s="79"/>
      <c r="JVT39" s="79"/>
      <c r="JVU39" s="566"/>
      <c r="JVV39" s="79"/>
      <c r="JVW39" s="79"/>
      <c r="JVX39" s="79"/>
      <c r="JVY39" s="79"/>
      <c r="JVZ39" s="79"/>
      <c r="JWA39" s="79"/>
      <c r="JWB39" s="566"/>
      <c r="JWC39" s="79"/>
      <c r="JWD39" s="79"/>
      <c r="JWE39" s="79"/>
      <c r="JWF39" s="79"/>
      <c r="JWG39" s="567"/>
      <c r="JWH39" s="79"/>
      <c r="JWI39" s="79"/>
      <c r="JWJ39" s="566"/>
      <c r="JWK39" s="79"/>
      <c r="JWL39" s="79"/>
      <c r="JWM39" s="79"/>
      <c r="JWN39" s="79"/>
      <c r="JWO39" s="79"/>
      <c r="JWP39" s="79"/>
      <c r="JWQ39" s="566"/>
      <c r="JWR39" s="79"/>
      <c r="JWS39" s="79"/>
      <c r="JWT39" s="79"/>
      <c r="JWU39" s="79"/>
      <c r="JWV39" s="567"/>
      <c r="JWW39" s="79"/>
      <c r="JWX39" s="79"/>
      <c r="JWY39" s="566"/>
      <c r="JWZ39" s="79"/>
      <c r="JXA39" s="79"/>
      <c r="JXB39" s="79"/>
      <c r="JXC39" s="79"/>
      <c r="JXD39" s="79"/>
      <c r="JXE39" s="79"/>
      <c r="JXF39" s="566"/>
      <c r="JXG39" s="79"/>
      <c r="JXH39" s="79"/>
      <c r="JXI39" s="79"/>
      <c r="JXJ39" s="79"/>
      <c r="JXK39" s="567"/>
      <c r="JXL39" s="79"/>
      <c r="JXM39" s="79"/>
      <c r="JXN39" s="566"/>
      <c r="JXO39" s="79"/>
      <c r="JXP39" s="79"/>
      <c r="JXQ39" s="79"/>
      <c r="JXR39" s="79"/>
      <c r="JXS39" s="79"/>
      <c r="JXT39" s="79"/>
      <c r="JXU39" s="566"/>
      <c r="JXV39" s="79"/>
      <c r="JXW39" s="79"/>
      <c r="JXX39" s="79"/>
      <c r="JXY39" s="79"/>
      <c r="JXZ39" s="567"/>
      <c r="JYA39" s="79"/>
      <c r="JYB39" s="79"/>
      <c r="JYC39" s="566"/>
      <c r="JYD39" s="79"/>
      <c r="JYE39" s="79"/>
      <c r="JYF39" s="79"/>
      <c r="JYG39" s="79"/>
      <c r="JYH39" s="79"/>
      <c r="JYI39" s="79"/>
      <c r="JYJ39" s="566"/>
      <c r="JYK39" s="79"/>
      <c r="JYL39" s="79"/>
      <c r="JYM39" s="79"/>
      <c r="JYN39" s="79"/>
      <c r="JYO39" s="567"/>
      <c r="JYP39" s="79"/>
      <c r="JYQ39" s="79"/>
      <c r="JYR39" s="566"/>
      <c r="JYS39" s="79"/>
      <c r="JYT39" s="79"/>
      <c r="JYU39" s="79"/>
      <c r="JYV39" s="79"/>
      <c r="JYW39" s="79"/>
      <c r="JYX39" s="79"/>
      <c r="JYY39" s="566"/>
      <c r="JYZ39" s="79"/>
      <c r="JZA39" s="79"/>
      <c r="JZB39" s="79"/>
      <c r="JZC39" s="79"/>
      <c r="JZD39" s="567"/>
      <c r="JZE39" s="79"/>
      <c r="JZF39" s="79"/>
      <c r="JZG39" s="566"/>
      <c r="JZH39" s="79"/>
      <c r="JZI39" s="79"/>
      <c r="JZJ39" s="79"/>
      <c r="JZK39" s="79"/>
      <c r="JZL39" s="79"/>
      <c r="JZM39" s="79"/>
      <c r="JZN39" s="566"/>
      <c r="JZO39" s="79"/>
      <c r="JZP39" s="79"/>
      <c r="JZQ39" s="79"/>
      <c r="JZR39" s="79"/>
      <c r="JZS39" s="567"/>
      <c r="JZT39" s="79"/>
      <c r="JZU39" s="79"/>
      <c r="JZV39" s="566"/>
      <c r="JZW39" s="79"/>
      <c r="JZX39" s="79"/>
      <c r="JZY39" s="79"/>
      <c r="JZZ39" s="79"/>
      <c r="KAA39" s="79"/>
      <c r="KAB39" s="79"/>
      <c r="KAC39" s="566"/>
      <c r="KAD39" s="79"/>
      <c r="KAE39" s="79"/>
      <c r="KAF39" s="79"/>
      <c r="KAG39" s="79"/>
      <c r="KAH39" s="567"/>
      <c r="KAI39" s="79"/>
      <c r="KAJ39" s="79"/>
      <c r="KAK39" s="566"/>
      <c r="KAL39" s="79"/>
      <c r="KAM39" s="79"/>
      <c r="KAN39" s="79"/>
      <c r="KAO39" s="79"/>
      <c r="KAP39" s="79"/>
      <c r="KAQ39" s="79"/>
      <c r="KAR39" s="566"/>
      <c r="KAS39" s="79"/>
      <c r="KAT39" s="79"/>
      <c r="KAU39" s="79"/>
      <c r="KAV39" s="79"/>
      <c r="KAW39" s="567"/>
      <c r="KAX39" s="79"/>
      <c r="KAY39" s="79"/>
      <c r="KAZ39" s="566"/>
      <c r="KBA39" s="79"/>
      <c r="KBB39" s="79"/>
      <c r="KBC39" s="79"/>
      <c r="KBD39" s="79"/>
      <c r="KBE39" s="79"/>
      <c r="KBF39" s="79"/>
      <c r="KBG39" s="566"/>
      <c r="KBH39" s="79"/>
      <c r="KBI39" s="79"/>
      <c r="KBJ39" s="79"/>
      <c r="KBK39" s="79"/>
      <c r="KBL39" s="567"/>
      <c r="KBM39" s="79"/>
      <c r="KBN39" s="79"/>
      <c r="KBO39" s="566"/>
      <c r="KBP39" s="79"/>
      <c r="KBQ39" s="79"/>
      <c r="KBR39" s="79"/>
      <c r="KBS39" s="79"/>
      <c r="KBT39" s="79"/>
      <c r="KBU39" s="79"/>
      <c r="KBV39" s="566"/>
      <c r="KBW39" s="79"/>
      <c r="KBX39" s="79"/>
      <c r="KBY39" s="79"/>
      <c r="KBZ39" s="79"/>
      <c r="KCA39" s="567"/>
      <c r="KCB39" s="79"/>
      <c r="KCC39" s="79"/>
      <c r="KCD39" s="566"/>
      <c r="KCE39" s="79"/>
      <c r="KCF39" s="79"/>
      <c r="KCG39" s="79"/>
      <c r="KCH39" s="79"/>
      <c r="KCI39" s="79"/>
      <c r="KCJ39" s="79"/>
      <c r="KCK39" s="566"/>
      <c r="KCL39" s="79"/>
      <c r="KCM39" s="79"/>
      <c r="KCN39" s="79"/>
      <c r="KCO39" s="79"/>
      <c r="KCP39" s="567"/>
      <c r="KCQ39" s="79"/>
      <c r="KCR39" s="79"/>
      <c r="KCS39" s="566"/>
      <c r="KCT39" s="79"/>
      <c r="KCU39" s="79"/>
      <c r="KCV39" s="79"/>
      <c r="KCW39" s="79"/>
      <c r="KCX39" s="79"/>
      <c r="KCY39" s="79"/>
      <c r="KCZ39" s="566"/>
      <c r="KDA39" s="79"/>
      <c r="KDB39" s="79"/>
      <c r="KDC39" s="79"/>
      <c r="KDD39" s="79"/>
      <c r="KDE39" s="567"/>
      <c r="KDF39" s="79"/>
      <c r="KDG39" s="79"/>
      <c r="KDH39" s="566"/>
      <c r="KDI39" s="79"/>
      <c r="KDJ39" s="79"/>
      <c r="KDK39" s="79"/>
      <c r="KDL39" s="79"/>
      <c r="KDM39" s="79"/>
      <c r="KDN39" s="79"/>
      <c r="KDO39" s="566"/>
      <c r="KDP39" s="79"/>
      <c r="KDQ39" s="79"/>
      <c r="KDR39" s="79"/>
      <c r="KDS39" s="79"/>
      <c r="KDT39" s="567"/>
      <c r="KDU39" s="79"/>
      <c r="KDV39" s="79"/>
      <c r="KDW39" s="566"/>
      <c r="KDX39" s="79"/>
      <c r="KDY39" s="79"/>
      <c r="KDZ39" s="79"/>
      <c r="KEA39" s="79"/>
      <c r="KEB39" s="79"/>
      <c r="KEC39" s="79"/>
      <c r="KED39" s="566"/>
      <c r="KEE39" s="79"/>
      <c r="KEF39" s="79"/>
      <c r="KEG39" s="79"/>
      <c r="KEH39" s="79"/>
      <c r="KEI39" s="567"/>
      <c r="KEJ39" s="79"/>
      <c r="KEK39" s="79"/>
      <c r="KEL39" s="566"/>
      <c r="KEM39" s="79"/>
      <c r="KEN39" s="79"/>
      <c r="KEO39" s="79"/>
      <c r="KEP39" s="79"/>
      <c r="KEQ39" s="79"/>
      <c r="KER39" s="79"/>
      <c r="KES39" s="566"/>
      <c r="KET39" s="79"/>
      <c r="KEU39" s="79"/>
      <c r="KEV39" s="79"/>
      <c r="KEW39" s="79"/>
      <c r="KEX39" s="567"/>
      <c r="KEY39" s="79"/>
      <c r="KEZ39" s="79"/>
      <c r="KFA39" s="566"/>
      <c r="KFB39" s="79"/>
      <c r="KFC39" s="79"/>
      <c r="KFD39" s="79"/>
      <c r="KFE39" s="79"/>
      <c r="KFF39" s="79"/>
      <c r="KFG39" s="79"/>
      <c r="KFH39" s="566"/>
      <c r="KFI39" s="79"/>
      <c r="KFJ39" s="79"/>
      <c r="KFK39" s="79"/>
      <c r="KFL39" s="79"/>
      <c r="KFM39" s="567"/>
      <c r="KFN39" s="79"/>
      <c r="KFO39" s="79"/>
      <c r="KFP39" s="566"/>
      <c r="KFQ39" s="79"/>
      <c r="KFR39" s="79"/>
      <c r="KFS39" s="79"/>
      <c r="KFT39" s="79"/>
      <c r="KFU39" s="79"/>
      <c r="KFV39" s="79"/>
      <c r="KFW39" s="566"/>
      <c r="KFX39" s="79"/>
      <c r="KFY39" s="79"/>
      <c r="KFZ39" s="79"/>
      <c r="KGA39" s="79"/>
      <c r="KGB39" s="567"/>
      <c r="KGC39" s="79"/>
      <c r="KGD39" s="79"/>
      <c r="KGE39" s="566"/>
      <c r="KGF39" s="79"/>
      <c r="KGG39" s="79"/>
      <c r="KGH39" s="79"/>
      <c r="KGI39" s="79"/>
      <c r="KGJ39" s="79"/>
      <c r="KGK39" s="79"/>
      <c r="KGL39" s="566"/>
      <c r="KGM39" s="79"/>
      <c r="KGN39" s="79"/>
      <c r="KGO39" s="79"/>
      <c r="KGP39" s="79"/>
      <c r="KGQ39" s="567"/>
      <c r="KGR39" s="79"/>
      <c r="KGS39" s="79"/>
      <c r="KGT39" s="566"/>
      <c r="KGU39" s="79"/>
      <c r="KGV39" s="79"/>
      <c r="KGW39" s="79"/>
      <c r="KGX39" s="79"/>
      <c r="KGY39" s="79"/>
      <c r="KGZ39" s="79"/>
      <c r="KHA39" s="566"/>
      <c r="KHB39" s="79"/>
      <c r="KHC39" s="79"/>
      <c r="KHD39" s="79"/>
      <c r="KHE39" s="79"/>
      <c r="KHF39" s="567"/>
      <c r="KHG39" s="79"/>
      <c r="KHH39" s="79"/>
      <c r="KHI39" s="566"/>
      <c r="KHJ39" s="79"/>
      <c r="KHK39" s="79"/>
      <c r="KHL39" s="79"/>
      <c r="KHM39" s="79"/>
      <c r="KHN39" s="79"/>
      <c r="KHO39" s="79"/>
      <c r="KHP39" s="566"/>
      <c r="KHQ39" s="79"/>
      <c r="KHR39" s="79"/>
      <c r="KHS39" s="79"/>
      <c r="KHT39" s="79"/>
      <c r="KHU39" s="567"/>
      <c r="KHV39" s="79"/>
      <c r="KHW39" s="79"/>
      <c r="KHX39" s="566"/>
      <c r="KHY39" s="79"/>
      <c r="KHZ39" s="79"/>
      <c r="KIA39" s="79"/>
      <c r="KIB39" s="79"/>
      <c r="KIC39" s="79"/>
      <c r="KID39" s="79"/>
      <c r="KIE39" s="566"/>
      <c r="KIF39" s="79"/>
      <c r="KIG39" s="79"/>
      <c r="KIH39" s="79"/>
      <c r="KII39" s="79"/>
      <c r="KIJ39" s="567"/>
      <c r="KIK39" s="79"/>
      <c r="KIL39" s="79"/>
      <c r="KIM39" s="566"/>
      <c r="KIN39" s="79"/>
      <c r="KIO39" s="79"/>
      <c r="KIP39" s="79"/>
      <c r="KIQ39" s="79"/>
      <c r="KIR39" s="79"/>
      <c r="KIS39" s="79"/>
      <c r="KIT39" s="566"/>
      <c r="KIU39" s="79"/>
      <c r="KIV39" s="79"/>
      <c r="KIW39" s="79"/>
      <c r="KIX39" s="79"/>
      <c r="KIY39" s="567"/>
      <c r="KIZ39" s="79"/>
      <c r="KJA39" s="79"/>
      <c r="KJB39" s="566"/>
      <c r="KJC39" s="79"/>
      <c r="KJD39" s="79"/>
      <c r="KJE39" s="79"/>
      <c r="KJF39" s="79"/>
      <c r="KJG39" s="79"/>
      <c r="KJH39" s="79"/>
      <c r="KJI39" s="566"/>
      <c r="KJJ39" s="79"/>
      <c r="KJK39" s="79"/>
      <c r="KJL39" s="79"/>
      <c r="KJM39" s="79"/>
      <c r="KJN39" s="567"/>
      <c r="KJO39" s="79"/>
      <c r="KJP39" s="79"/>
      <c r="KJQ39" s="566"/>
      <c r="KJR39" s="79"/>
      <c r="KJS39" s="79"/>
      <c r="KJT39" s="79"/>
      <c r="KJU39" s="79"/>
      <c r="KJV39" s="79"/>
      <c r="KJW39" s="79"/>
      <c r="KJX39" s="566"/>
      <c r="KJY39" s="79"/>
      <c r="KJZ39" s="79"/>
      <c r="KKA39" s="79"/>
      <c r="KKB39" s="79"/>
      <c r="KKC39" s="567"/>
      <c r="KKD39" s="79"/>
      <c r="KKE39" s="79"/>
      <c r="KKF39" s="566"/>
      <c r="KKG39" s="79"/>
      <c r="KKH39" s="79"/>
      <c r="KKI39" s="79"/>
      <c r="KKJ39" s="79"/>
      <c r="KKK39" s="79"/>
      <c r="KKL39" s="79"/>
      <c r="KKM39" s="566"/>
      <c r="KKN39" s="79"/>
      <c r="KKO39" s="79"/>
      <c r="KKP39" s="79"/>
      <c r="KKQ39" s="79"/>
      <c r="KKR39" s="567"/>
      <c r="KKS39" s="79"/>
      <c r="KKT39" s="79"/>
      <c r="KKU39" s="566"/>
      <c r="KKV39" s="79"/>
      <c r="KKW39" s="79"/>
      <c r="KKX39" s="79"/>
      <c r="KKY39" s="79"/>
      <c r="KKZ39" s="79"/>
      <c r="KLA39" s="79"/>
      <c r="KLB39" s="566"/>
      <c r="KLC39" s="79"/>
      <c r="KLD39" s="79"/>
      <c r="KLE39" s="79"/>
      <c r="KLF39" s="79"/>
      <c r="KLG39" s="567"/>
      <c r="KLH39" s="79"/>
      <c r="KLI39" s="79"/>
      <c r="KLJ39" s="566"/>
      <c r="KLK39" s="79"/>
      <c r="KLL39" s="79"/>
      <c r="KLM39" s="79"/>
      <c r="KLN39" s="79"/>
      <c r="KLO39" s="79"/>
      <c r="KLP39" s="79"/>
      <c r="KLQ39" s="566"/>
      <c r="KLR39" s="79"/>
      <c r="KLS39" s="79"/>
      <c r="KLT39" s="79"/>
      <c r="KLU39" s="79"/>
      <c r="KLV39" s="567"/>
      <c r="KLW39" s="79"/>
      <c r="KLX39" s="79"/>
      <c r="KLY39" s="566"/>
      <c r="KLZ39" s="79"/>
      <c r="KMA39" s="79"/>
      <c r="KMB39" s="79"/>
      <c r="KMC39" s="79"/>
      <c r="KMD39" s="79"/>
      <c r="KME39" s="79"/>
      <c r="KMF39" s="566"/>
      <c r="KMG39" s="79"/>
      <c r="KMH39" s="79"/>
      <c r="KMI39" s="79"/>
      <c r="KMJ39" s="79"/>
      <c r="KMK39" s="567"/>
      <c r="KML39" s="79"/>
      <c r="KMM39" s="79"/>
      <c r="KMN39" s="566"/>
      <c r="KMO39" s="79"/>
      <c r="KMP39" s="79"/>
      <c r="KMQ39" s="79"/>
      <c r="KMR39" s="79"/>
      <c r="KMS39" s="79"/>
      <c r="KMT39" s="79"/>
      <c r="KMU39" s="566"/>
      <c r="KMV39" s="79"/>
      <c r="KMW39" s="79"/>
      <c r="KMX39" s="79"/>
      <c r="KMY39" s="79"/>
      <c r="KMZ39" s="567"/>
      <c r="KNA39" s="79"/>
      <c r="KNB39" s="79"/>
      <c r="KNC39" s="566"/>
      <c r="KND39" s="79"/>
      <c r="KNE39" s="79"/>
      <c r="KNF39" s="79"/>
      <c r="KNG39" s="79"/>
      <c r="KNH39" s="79"/>
      <c r="KNI39" s="79"/>
      <c r="KNJ39" s="566"/>
      <c r="KNK39" s="79"/>
      <c r="KNL39" s="79"/>
      <c r="KNM39" s="79"/>
      <c r="KNN39" s="79"/>
      <c r="KNO39" s="567"/>
      <c r="KNP39" s="79"/>
      <c r="KNQ39" s="79"/>
      <c r="KNR39" s="566"/>
      <c r="KNS39" s="79"/>
      <c r="KNT39" s="79"/>
      <c r="KNU39" s="79"/>
      <c r="KNV39" s="79"/>
      <c r="KNW39" s="79"/>
      <c r="KNX39" s="79"/>
      <c r="KNY39" s="566"/>
      <c r="KNZ39" s="79"/>
      <c r="KOA39" s="79"/>
      <c r="KOB39" s="79"/>
      <c r="KOC39" s="79"/>
      <c r="KOD39" s="567"/>
      <c r="KOE39" s="79"/>
      <c r="KOF39" s="79"/>
      <c r="KOG39" s="566"/>
      <c r="KOH39" s="79"/>
      <c r="KOI39" s="79"/>
      <c r="KOJ39" s="79"/>
      <c r="KOK39" s="79"/>
      <c r="KOL39" s="79"/>
      <c r="KOM39" s="79"/>
      <c r="KON39" s="566"/>
      <c r="KOO39" s="79"/>
      <c r="KOP39" s="79"/>
      <c r="KOQ39" s="79"/>
      <c r="KOR39" s="79"/>
      <c r="KOS39" s="567"/>
      <c r="KOT39" s="79"/>
      <c r="KOU39" s="79"/>
      <c r="KOV39" s="566"/>
      <c r="KOW39" s="79"/>
      <c r="KOX39" s="79"/>
      <c r="KOY39" s="79"/>
      <c r="KOZ39" s="79"/>
      <c r="KPA39" s="79"/>
      <c r="KPB39" s="79"/>
      <c r="KPC39" s="566"/>
      <c r="KPD39" s="79"/>
      <c r="KPE39" s="79"/>
      <c r="KPF39" s="79"/>
      <c r="KPG39" s="79"/>
      <c r="KPH39" s="567"/>
      <c r="KPI39" s="79"/>
      <c r="KPJ39" s="79"/>
      <c r="KPK39" s="566"/>
      <c r="KPL39" s="79"/>
      <c r="KPM39" s="79"/>
      <c r="KPN39" s="79"/>
      <c r="KPO39" s="79"/>
      <c r="KPP39" s="79"/>
      <c r="KPQ39" s="79"/>
      <c r="KPR39" s="566"/>
      <c r="KPS39" s="79"/>
      <c r="KPT39" s="79"/>
      <c r="KPU39" s="79"/>
      <c r="KPV39" s="79"/>
      <c r="KPW39" s="567"/>
      <c r="KPX39" s="79"/>
      <c r="KPY39" s="79"/>
      <c r="KPZ39" s="566"/>
      <c r="KQA39" s="79"/>
      <c r="KQB39" s="79"/>
      <c r="KQC39" s="79"/>
      <c r="KQD39" s="79"/>
      <c r="KQE39" s="79"/>
      <c r="KQF39" s="79"/>
      <c r="KQG39" s="566"/>
      <c r="KQH39" s="79"/>
      <c r="KQI39" s="79"/>
      <c r="KQJ39" s="79"/>
      <c r="KQK39" s="79"/>
      <c r="KQL39" s="567"/>
      <c r="KQM39" s="79"/>
      <c r="KQN39" s="79"/>
      <c r="KQO39" s="566"/>
      <c r="KQP39" s="79"/>
      <c r="KQQ39" s="79"/>
      <c r="KQR39" s="79"/>
      <c r="KQS39" s="79"/>
      <c r="KQT39" s="79"/>
      <c r="KQU39" s="79"/>
      <c r="KQV39" s="566"/>
      <c r="KQW39" s="79"/>
      <c r="KQX39" s="79"/>
      <c r="KQY39" s="79"/>
      <c r="KQZ39" s="79"/>
      <c r="KRA39" s="567"/>
      <c r="KRB39" s="79"/>
      <c r="KRC39" s="79"/>
      <c r="KRD39" s="566"/>
      <c r="KRE39" s="79"/>
      <c r="KRF39" s="79"/>
      <c r="KRG39" s="79"/>
      <c r="KRH39" s="79"/>
      <c r="KRI39" s="79"/>
      <c r="KRJ39" s="79"/>
      <c r="KRK39" s="566"/>
      <c r="KRL39" s="79"/>
      <c r="KRM39" s="79"/>
      <c r="KRN39" s="79"/>
      <c r="KRO39" s="79"/>
      <c r="KRP39" s="567"/>
      <c r="KRQ39" s="79"/>
      <c r="KRR39" s="79"/>
      <c r="KRS39" s="566"/>
      <c r="KRT39" s="79"/>
      <c r="KRU39" s="79"/>
      <c r="KRV39" s="79"/>
      <c r="KRW39" s="79"/>
      <c r="KRX39" s="79"/>
      <c r="KRY39" s="79"/>
      <c r="KRZ39" s="566"/>
      <c r="KSA39" s="79"/>
      <c r="KSB39" s="79"/>
      <c r="KSC39" s="79"/>
      <c r="KSD39" s="79"/>
      <c r="KSE39" s="567"/>
      <c r="KSF39" s="79"/>
      <c r="KSG39" s="79"/>
      <c r="KSH39" s="566"/>
      <c r="KSI39" s="79"/>
      <c r="KSJ39" s="79"/>
      <c r="KSK39" s="79"/>
      <c r="KSL39" s="79"/>
      <c r="KSM39" s="79"/>
      <c r="KSN39" s="79"/>
      <c r="KSO39" s="566"/>
      <c r="KSP39" s="79"/>
      <c r="KSQ39" s="79"/>
      <c r="KSR39" s="79"/>
      <c r="KSS39" s="79"/>
      <c r="KST39" s="567"/>
      <c r="KSU39" s="79"/>
      <c r="KSV39" s="79"/>
      <c r="KSW39" s="566"/>
      <c r="KSX39" s="79"/>
      <c r="KSY39" s="79"/>
      <c r="KSZ39" s="79"/>
      <c r="KTA39" s="79"/>
      <c r="KTB39" s="79"/>
      <c r="KTC39" s="79"/>
      <c r="KTD39" s="566"/>
      <c r="KTE39" s="79"/>
      <c r="KTF39" s="79"/>
      <c r="KTG39" s="79"/>
      <c r="KTH39" s="79"/>
      <c r="KTI39" s="567"/>
      <c r="KTJ39" s="79"/>
      <c r="KTK39" s="79"/>
      <c r="KTL39" s="566"/>
      <c r="KTM39" s="79"/>
      <c r="KTN39" s="79"/>
      <c r="KTO39" s="79"/>
      <c r="KTP39" s="79"/>
      <c r="KTQ39" s="79"/>
      <c r="KTR39" s="79"/>
      <c r="KTS39" s="566"/>
      <c r="KTT39" s="79"/>
      <c r="KTU39" s="79"/>
      <c r="KTV39" s="79"/>
      <c r="KTW39" s="79"/>
      <c r="KTX39" s="567"/>
      <c r="KTY39" s="79"/>
      <c r="KTZ39" s="79"/>
      <c r="KUA39" s="566"/>
      <c r="KUB39" s="79"/>
      <c r="KUC39" s="79"/>
      <c r="KUD39" s="79"/>
      <c r="KUE39" s="79"/>
      <c r="KUF39" s="79"/>
      <c r="KUG39" s="79"/>
      <c r="KUH39" s="566"/>
      <c r="KUI39" s="79"/>
      <c r="KUJ39" s="79"/>
      <c r="KUK39" s="79"/>
      <c r="KUL39" s="79"/>
      <c r="KUM39" s="567"/>
      <c r="KUN39" s="79"/>
      <c r="KUO39" s="79"/>
      <c r="KUP39" s="566"/>
      <c r="KUQ39" s="79"/>
      <c r="KUR39" s="79"/>
      <c r="KUS39" s="79"/>
      <c r="KUT39" s="79"/>
      <c r="KUU39" s="79"/>
      <c r="KUV39" s="79"/>
      <c r="KUW39" s="566"/>
      <c r="KUX39" s="79"/>
      <c r="KUY39" s="79"/>
      <c r="KUZ39" s="79"/>
      <c r="KVA39" s="79"/>
      <c r="KVB39" s="567"/>
      <c r="KVC39" s="79"/>
      <c r="KVD39" s="79"/>
      <c r="KVE39" s="566"/>
      <c r="KVF39" s="79"/>
      <c r="KVG39" s="79"/>
      <c r="KVH39" s="79"/>
      <c r="KVI39" s="79"/>
      <c r="KVJ39" s="79"/>
      <c r="KVK39" s="79"/>
      <c r="KVL39" s="566"/>
      <c r="KVM39" s="79"/>
      <c r="KVN39" s="79"/>
      <c r="KVO39" s="79"/>
      <c r="KVP39" s="79"/>
      <c r="KVQ39" s="567"/>
      <c r="KVR39" s="79"/>
      <c r="KVS39" s="79"/>
      <c r="KVT39" s="566"/>
      <c r="KVU39" s="79"/>
      <c r="KVV39" s="79"/>
      <c r="KVW39" s="79"/>
      <c r="KVX39" s="79"/>
      <c r="KVY39" s="79"/>
      <c r="KVZ39" s="79"/>
      <c r="KWA39" s="566"/>
      <c r="KWB39" s="79"/>
      <c r="KWC39" s="79"/>
      <c r="KWD39" s="79"/>
      <c r="KWE39" s="79"/>
      <c r="KWF39" s="567"/>
      <c r="KWG39" s="79"/>
      <c r="KWH39" s="79"/>
      <c r="KWI39" s="566"/>
      <c r="KWJ39" s="79"/>
      <c r="KWK39" s="79"/>
      <c r="KWL39" s="79"/>
      <c r="KWM39" s="79"/>
      <c r="KWN39" s="79"/>
      <c r="KWO39" s="79"/>
      <c r="KWP39" s="566"/>
      <c r="KWQ39" s="79"/>
      <c r="KWR39" s="79"/>
      <c r="KWS39" s="79"/>
      <c r="KWT39" s="79"/>
      <c r="KWU39" s="567"/>
      <c r="KWV39" s="79"/>
      <c r="KWW39" s="79"/>
      <c r="KWX39" s="566"/>
      <c r="KWY39" s="79"/>
      <c r="KWZ39" s="79"/>
      <c r="KXA39" s="79"/>
      <c r="KXB39" s="79"/>
      <c r="KXC39" s="79"/>
      <c r="KXD39" s="79"/>
      <c r="KXE39" s="566"/>
      <c r="KXF39" s="79"/>
      <c r="KXG39" s="79"/>
      <c r="KXH39" s="79"/>
      <c r="KXI39" s="79"/>
      <c r="KXJ39" s="567"/>
      <c r="KXK39" s="79"/>
      <c r="KXL39" s="79"/>
      <c r="KXM39" s="566"/>
      <c r="KXN39" s="79"/>
      <c r="KXO39" s="79"/>
      <c r="KXP39" s="79"/>
      <c r="KXQ39" s="79"/>
      <c r="KXR39" s="79"/>
      <c r="KXS39" s="79"/>
      <c r="KXT39" s="566"/>
      <c r="KXU39" s="79"/>
      <c r="KXV39" s="79"/>
      <c r="KXW39" s="79"/>
      <c r="KXX39" s="79"/>
      <c r="KXY39" s="567"/>
      <c r="KXZ39" s="79"/>
      <c r="KYA39" s="79"/>
      <c r="KYB39" s="566"/>
      <c r="KYC39" s="79"/>
      <c r="KYD39" s="79"/>
      <c r="KYE39" s="79"/>
      <c r="KYF39" s="79"/>
      <c r="KYG39" s="79"/>
      <c r="KYH39" s="79"/>
      <c r="KYI39" s="566"/>
      <c r="KYJ39" s="79"/>
      <c r="KYK39" s="79"/>
      <c r="KYL39" s="79"/>
      <c r="KYM39" s="79"/>
      <c r="KYN39" s="567"/>
      <c r="KYO39" s="79"/>
      <c r="KYP39" s="79"/>
      <c r="KYQ39" s="566"/>
      <c r="KYR39" s="79"/>
      <c r="KYS39" s="79"/>
      <c r="KYT39" s="79"/>
      <c r="KYU39" s="79"/>
      <c r="KYV39" s="79"/>
      <c r="KYW39" s="79"/>
      <c r="KYX39" s="566"/>
      <c r="KYY39" s="79"/>
      <c r="KYZ39" s="79"/>
      <c r="KZA39" s="79"/>
      <c r="KZB39" s="79"/>
      <c r="KZC39" s="567"/>
      <c r="KZD39" s="79"/>
      <c r="KZE39" s="79"/>
      <c r="KZF39" s="566"/>
      <c r="KZG39" s="79"/>
      <c r="KZH39" s="79"/>
      <c r="KZI39" s="79"/>
      <c r="KZJ39" s="79"/>
      <c r="KZK39" s="79"/>
      <c r="KZL39" s="79"/>
      <c r="KZM39" s="566"/>
      <c r="KZN39" s="79"/>
      <c r="KZO39" s="79"/>
      <c r="KZP39" s="79"/>
      <c r="KZQ39" s="79"/>
      <c r="KZR39" s="567"/>
      <c r="KZS39" s="79"/>
      <c r="KZT39" s="79"/>
      <c r="KZU39" s="566"/>
      <c r="KZV39" s="79"/>
      <c r="KZW39" s="79"/>
      <c r="KZX39" s="79"/>
      <c r="KZY39" s="79"/>
      <c r="KZZ39" s="79"/>
      <c r="LAA39" s="79"/>
      <c r="LAB39" s="566"/>
      <c r="LAC39" s="79"/>
      <c r="LAD39" s="79"/>
      <c r="LAE39" s="79"/>
      <c r="LAF39" s="79"/>
      <c r="LAG39" s="567"/>
      <c r="LAH39" s="79"/>
      <c r="LAI39" s="79"/>
      <c r="LAJ39" s="566"/>
      <c r="LAK39" s="79"/>
      <c r="LAL39" s="79"/>
      <c r="LAM39" s="79"/>
      <c r="LAN39" s="79"/>
      <c r="LAO39" s="79"/>
      <c r="LAP39" s="79"/>
      <c r="LAQ39" s="566"/>
      <c r="LAR39" s="79"/>
      <c r="LAS39" s="79"/>
      <c r="LAT39" s="79"/>
      <c r="LAU39" s="79"/>
      <c r="LAV39" s="567"/>
      <c r="LAW39" s="79"/>
      <c r="LAX39" s="79"/>
      <c r="LAY39" s="566"/>
      <c r="LAZ39" s="79"/>
      <c r="LBA39" s="79"/>
      <c r="LBB39" s="79"/>
      <c r="LBC39" s="79"/>
      <c r="LBD39" s="79"/>
      <c r="LBE39" s="79"/>
      <c r="LBF39" s="566"/>
      <c r="LBG39" s="79"/>
      <c r="LBH39" s="79"/>
      <c r="LBI39" s="79"/>
      <c r="LBJ39" s="79"/>
      <c r="LBK39" s="567"/>
      <c r="LBL39" s="79"/>
      <c r="LBM39" s="79"/>
      <c r="LBN39" s="566"/>
      <c r="LBO39" s="79"/>
      <c r="LBP39" s="79"/>
      <c r="LBQ39" s="79"/>
      <c r="LBR39" s="79"/>
      <c r="LBS39" s="79"/>
      <c r="LBT39" s="79"/>
      <c r="LBU39" s="566"/>
      <c r="LBV39" s="79"/>
      <c r="LBW39" s="79"/>
      <c r="LBX39" s="79"/>
      <c r="LBY39" s="79"/>
      <c r="LBZ39" s="567"/>
      <c r="LCA39" s="79"/>
      <c r="LCB39" s="79"/>
      <c r="LCC39" s="566"/>
      <c r="LCD39" s="79"/>
      <c r="LCE39" s="79"/>
      <c r="LCF39" s="79"/>
      <c r="LCG39" s="79"/>
      <c r="LCH39" s="79"/>
      <c r="LCI39" s="79"/>
      <c r="LCJ39" s="566"/>
      <c r="LCK39" s="79"/>
      <c r="LCL39" s="79"/>
      <c r="LCM39" s="79"/>
      <c r="LCN39" s="79"/>
      <c r="LCO39" s="567"/>
      <c r="LCP39" s="79"/>
      <c r="LCQ39" s="79"/>
      <c r="LCR39" s="566"/>
      <c r="LCS39" s="79"/>
      <c r="LCT39" s="79"/>
      <c r="LCU39" s="79"/>
      <c r="LCV39" s="79"/>
      <c r="LCW39" s="79"/>
      <c r="LCX39" s="79"/>
      <c r="LCY39" s="566"/>
      <c r="LCZ39" s="79"/>
      <c r="LDA39" s="79"/>
      <c r="LDB39" s="79"/>
      <c r="LDC39" s="79"/>
      <c r="LDD39" s="567"/>
      <c r="LDE39" s="79"/>
      <c r="LDF39" s="79"/>
      <c r="LDG39" s="566"/>
      <c r="LDH39" s="79"/>
      <c r="LDI39" s="79"/>
      <c r="LDJ39" s="79"/>
      <c r="LDK39" s="79"/>
      <c r="LDL39" s="79"/>
      <c r="LDM39" s="79"/>
      <c r="LDN39" s="566"/>
      <c r="LDO39" s="79"/>
      <c r="LDP39" s="79"/>
      <c r="LDQ39" s="79"/>
      <c r="LDR39" s="79"/>
      <c r="LDS39" s="567"/>
      <c r="LDT39" s="79"/>
      <c r="LDU39" s="79"/>
      <c r="LDV39" s="566"/>
      <c r="LDW39" s="79"/>
      <c r="LDX39" s="79"/>
      <c r="LDY39" s="79"/>
      <c r="LDZ39" s="79"/>
      <c r="LEA39" s="79"/>
      <c r="LEB39" s="79"/>
      <c r="LEC39" s="566"/>
      <c r="LED39" s="79"/>
      <c r="LEE39" s="79"/>
      <c r="LEF39" s="79"/>
      <c r="LEG39" s="79"/>
      <c r="LEH39" s="567"/>
      <c r="LEI39" s="79"/>
      <c r="LEJ39" s="79"/>
      <c r="LEK39" s="566"/>
      <c r="LEL39" s="79"/>
      <c r="LEM39" s="79"/>
      <c r="LEN39" s="79"/>
      <c r="LEO39" s="79"/>
      <c r="LEP39" s="79"/>
      <c r="LEQ39" s="79"/>
      <c r="LER39" s="566"/>
      <c r="LES39" s="79"/>
      <c r="LET39" s="79"/>
      <c r="LEU39" s="79"/>
      <c r="LEV39" s="79"/>
      <c r="LEW39" s="567"/>
      <c r="LEX39" s="79"/>
      <c r="LEY39" s="79"/>
      <c r="LEZ39" s="566"/>
      <c r="LFA39" s="79"/>
      <c r="LFB39" s="79"/>
      <c r="LFC39" s="79"/>
      <c r="LFD39" s="79"/>
      <c r="LFE39" s="79"/>
      <c r="LFF39" s="79"/>
      <c r="LFG39" s="566"/>
      <c r="LFH39" s="79"/>
      <c r="LFI39" s="79"/>
      <c r="LFJ39" s="79"/>
      <c r="LFK39" s="79"/>
      <c r="LFL39" s="567"/>
      <c r="LFM39" s="79"/>
      <c r="LFN39" s="79"/>
      <c r="LFO39" s="566"/>
      <c r="LFP39" s="79"/>
      <c r="LFQ39" s="79"/>
      <c r="LFR39" s="79"/>
      <c r="LFS39" s="79"/>
      <c r="LFT39" s="79"/>
      <c r="LFU39" s="79"/>
      <c r="LFV39" s="566"/>
      <c r="LFW39" s="79"/>
      <c r="LFX39" s="79"/>
      <c r="LFY39" s="79"/>
      <c r="LFZ39" s="79"/>
      <c r="LGA39" s="567"/>
      <c r="LGB39" s="79"/>
      <c r="LGC39" s="79"/>
      <c r="LGD39" s="566"/>
      <c r="LGE39" s="79"/>
      <c r="LGF39" s="79"/>
      <c r="LGG39" s="79"/>
      <c r="LGH39" s="79"/>
      <c r="LGI39" s="79"/>
      <c r="LGJ39" s="79"/>
      <c r="LGK39" s="566"/>
      <c r="LGL39" s="79"/>
      <c r="LGM39" s="79"/>
      <c r="LGN39" s="79"/>
      <c r="LGO39" s="79"/>
      <c r="LGP39" s="567"/>
      <c r="LGQ39" s="79"/>
      <c r="LGR39" s="79"/>
      <c r="LGS39" s="566"/>
      <c r="LGT39" s="79"/>
      <c r="LGU39" s="79"/>
      <c r="LGV39" s="79"/>
      <c r="LGW39" s="79"/>
      <c r="LGX39" s="79"/>
      <c r="LGY39" s="79"/>
      <c r="LGZ39" s="566"/>
      <c r="LHA39" s="79"/>
      <c r="LHB39" s="79"/>
      <c r="LHC39" s="79"/>
      <c r="LHD39" s="79"/>
      <c r="LHE39" s="567"/>
      <c r="LHF39" s="79"/>
      <c r="LHG39" s="79"/>
      <c r="LHH39" s="566"/>
      <c r="LHI39" s="79"/>
      <c r="LHJ39" s="79"/>
      <c r="LHK39" s="79"/>
      <c r="LHL39" s="79"/>
      <c r="LHM39" s="79"/>
      <c r="LHN39" s="79"/>
      <c r="LHO39" s="566"/>
      <c r="LHP39" s="79"/>
      <c r="LHQ39" s="79"/>
      <c r="LHR39" s="79"/>
      <c r="LHS39" s="79"/>
      <c r="LHT39" s="567"/>
      <c r="LHU39" s="79"/>
      <c r="LHV39" s="79"/>
      <c r="LHW39" s="566"/>
      <c r="LHX39" s="79"/>
      <c r="LHY39" s="79"/>
      <c r="LHZ39" s="79"/>
      <c r="LIA39" s="79"/>
      <c r="LIB39" s="79"/>
      <c r="LIC39" s="79"/>
      <c r="LID39" s="566"/>
      <c r="LIE39" s="79"/>
      <c r="LIF39" s="79"/>
      <c r="LIG39" s="79"/>
      <c r="LIH39" s="79"/>
      <c r="LII39" s="567"/>
      <c r="LIJ39" s="79"/>
      <c r="LIK39" s="79"/>
      <c r="LIL39" s="566"/>
      <c r="LIM39" s="79"/>
      <c r="LIN39" s="79"/>
      <c r="LIO39" s="79"/>
      <c r="LIP39" s="79"/>
      <c r="LIQ39" s="79"/>
      <c r="LIR39" s="79"/>
      <c r="LIS39" s="566"/>
      <c r="LIT39" s="79"/>
      <c r="LIU39" s="79"/>
      <c r="LIV39" s="79"/>
      <c r="LIW39" s="79"/>
      <c r="LIX39" s="567"/>
      <c r="LIY39" s="79"/>
      <c r="LIZ39" s="79"/>
      <c r="LJA39" s="566"/>
      <c r="LJB39" s="79"/>
      <c r="LJC39" s="79"/>
      <c r="LJD39" s="79"/>
      <c r="LJE39" s="79"/>
      <c r="LJF39" s="79"/>
      <c r="LJG39" s="79"/>
      <c r="LJH39" s="566"/>
      <c r="LJI39" s="79"/>
      <c r="LJJ39" s="79"/>
      <c r="LJK39" s="79"/>
      <c r="LJL39" s="79"/>
      <c r="LJM39" s="567"/>
      <c r="LJN39" s="79"/>
      <c r="LJO39" s="79"/>
      <c r="LJP39" s="566"/>
      <c r="LJQ39" s="79"/>
      <c r="LJR39" s="79"/>
      <c r="LJS39" s="79"/>
      <c r="LJT39" s="79"/>
      <c r="LJU39" s="79"/>
      <c r="LJV39" s="79"/>
      <c r="LJW39" s="566"/>
      <c r="LJX39" s="79"/>
      <c r="LJY39" s="79"/>
      <c r="LJZ39" s="79"/>
      <c r="LKA39" s="79"/>
      <c r="LKB39" s="567"/>
      <c r="LKC39" s="79"/>
      <c r="LKD39" s="79"/>
      <c r="LKE39" s="566"/>
      <c r="LKF39" s="79"/>
      <c r="LKG39" s="79"/>
      <c r="LKH39" s="79"/>
      <c r="LKI39" s="79"/>
      <c r="LKJ39" s="79"/>
      <c r="LKK39" s="79"/>
      <c r="LKL39" s="566"/>
      <c r="LKM39" s="79"/>
      <c r="LKN39" s="79"/>
      <c r="LKO39" s="79"/>
      <c r="LKP39" s="79"/>
      <c r="LKQ39" s="567"/>
      <c r="LKR39" s="79"/>
      <c r="LKS39" s="79"/>
      <c r="LKT39" s="566"/>
      <c r="LKU39" s="79"/>
      <c r="LKV39" s="79"/>
      <c r="LKW39" s="79"/>
      <c r="LKX39" s="79"/>
      <c r="LKY39" s="79"/>
      <c r="LKZ39" s="79"/>
      <c r="LLA39" s="566"/>
      <c r="LLB39" s="79"/>
      <c r="LLC39" s="79"/>
      <c r="LLD39" s="79"/>
      <c r="LLE39" s="79"/>
      <c r="LLF39" s="567"/>
      <c r="LLG39" s="79"/>
      <c r="LLH39" s="79"/>
      <c r="LLI39" s="566"/>
      <c r="LLJ39" s="79"/>
      <c r="LLK39" s="79"/>
      <c r="LLL39" s="79"/>
      <c r="LLM39" s="79"/>
      <c r="LLN39" s="79"/>
      <c r="LLO39" s="79"/>
      <c r="LLP39" s="566"/>
      <c r="LLQ39" s="79"/>
      <c r="LLR39" s="79"/>
      <c r="LLS39" s="79"/>
      <c r="LLT39" s="79"/>
      <c r="LLU39" s="567"/>
      <c r="LLV39" s="79"/>
      <c r="LLW39" s="79"/>
      <c r="LLX39" s="566"/>
      <c r="LLY39" s="79"/>
      <c r="LLZ39" s="79"/>
      <c r="LMA39" s="79"/>
      <c r="LMB39" s="79"/>
      <c r="LMC39" s="79"/>
      <c r="LMD39" s="79"/>
      <c r="LME39" s="566"/>
      <c r="LMF39" s="79"/>
      <c r="LMG39" s="79"/>
      <c r="LMH39" s="79"/>
      <c r="LMI39" s="79"/>
      <c r="LMJ39" s="567"/>
      <c r="LMK39" s="79"/>
      <c r="LML39" s="79"/>
      <c r="LMM39" s="566"/>
      <c r="LMN39" s="79"/>
      <c r="LMO39" s="79"/>
      <c r="LMP39" s="79"/>
      <c r="LMQ39" s="79"/>
      <c r="LMR39" s="79"/>
      <c r="LMS39" s="79"/>
      <c r="LMT39" s="566"/>
      <c r="LMU39" s="79"/>
      <c r="LMV39" s="79"/>
      <c r="LMW39" s="79"/>
      <c r="LMX39" s="79"/>
      <c r="LMY39" s="567"/>
      <c r="LMZ39" s="79"/>
      <c r="LNA39" s="79"/>
      <c r="LNB39" s="566"/>
      <c r="LNC39" s="79"/>
      <c r="LND39" s="79"/>
      <c r="LNE39" s="79"/>
      <c r="LNF39" s="79"/>
      <c r="LNG39" s="79"/>
      <c r="LNH39" s="79"/>
      <c r="LNI39" s="566"/>
      <c r="LNJ39" s="79"/>
      <c r="LNK39" s="79"/>
      <c r="LNL39" s="79"/>
      <c r="LNM39" s="79"/>
      <c r="LNN39" s="567"/>
      <c r="LNO39" s="79"/>
      <c r="LNP39" s="79"/>
      <c r="LNQ39" s="566"/>
      <c r="LNR39" s="79"/>
      <c r="LNS39" s="79"/>
      <c r="LNT39" s="79"/>
      <c r="LNU39" s="79"/>
      <c r="LNV39" s="79"/>
      <c r="LNW39" s="79"/>
      <c r="LNX39" s="566"/>
      <c r="LNY39" s="79"/>
      <c r="LNZ39" s="79"/>
      <c r="LOA39" s="79"/>
      <c r="LOB39" s="79"/>
      <c r="LOC39" s="567"/>
      <c r="LOD39" s="79"/>
      <c r="LOE39" s="79"/>
      <c r="LOF39" s="566"/>
      <c r="LOG39" s="79"/>
      <c r="LOH39" s="79"/>
      <c r="LOI39" s="79"/>
      <c r="LOJ39" s="79"/>
      <c r="LOK39" s="79"/>
      <c r="LOL39" s="79"/>
      <c r="LOM39" s="566"/>
      <c r="LON39" s="79"/>
      <c r="LOO39" s="79"/>
      <c r="LOP39" s="79"/>
      <c r="LOQ39" s="79"/>
      <c r="LOR39" s="567"/>
      <c r="LOS39" s="79"/>
      <c r="LOT39" s="79"/>
      <c r="LOU39" s="566"/>
      <c r="LOV39" s="79"/>
      <c r="LOW39" s="79"/>
      <c r="LOX39" s="79"/>
      <c r="LOY39" s="79"/>
      <c r="LOZ39" s="79"/>
      <c r="LPA39" s="79"/>
      <c r="LPB39" s="566"/>
      <c r="LPC39" s="79"/>
      <c r="LPD39" s="79"/>
      <c r="LPE39" s="79"/>
      <c r="LPF39" s="79"/>
      <c r="LPG39" s="567"/>
      <c r="LPH39" s="79"/>
      <c r="LPI39" s="79"/>
      <c r="LPJ39" s="566"/>
      <c r="LPK39" s="79"/>
      <c r="LPL39" s="79"/>
      <c r="LPM39" s="79"/>
      <c r="LPN39" s="79"/>
      <c r="LPO39" s="79"/>
      <c r="LPP39" s="79"/>
      <c r="LPQ39" s="566"/>
      <c r="LPR39" s="79"/>
      <c r="LPS39" s="79"/>
      <c r="LPT39" s="79"/>
      <c r="LPU39" s="79"/>
      <c r="LPV39" s="567"/>
      <c r="LPW39" s="79"/>
      <c r="LPX39" s="79"/>
      <c r="LPY39" s="566"/>
      <c r="LPZ39" s="79"/>
      <c r="LQA39" s="79"/>
      <c r="LQB39" s="79"/>
      <c r="LQC39" s="79"/>
      <c r="LQD39" s="79"/>
      <c r="LQE39" s="79"/>
      <c r="LQF39" s="566"/>
      <c r="LQG39" s="79"/>
      <c r="LQH39" s="79"/>
      <c r="LQI39" s="79"/>
      <c r="LQJ39" s="79"/>
      <c r="LQK39" s="567"/>
      <c r="LQL39" s="79"/>
      <c r="LQM39" s="79"/>
      <c r="LQN39" s="566"/>
      <c r="LQO39" s="79"/>
      <c r="LQP39" s="79"/>
      <c r="LQQ39" s="79"/>
      <c r="LQR39" s="79"/>
      <c r="LQS39" s="79"/>
      <c r="LQT39" s="79"/>
      <c r="LQU39" s="566"/>
      <c r="LQV39" s="79"/>
      <c r="LQW39" s="79"/>
      <c r="LQX39" s="79"/>
      <c r="LQY39" s="79"/>
      <c r="LQZ39" s="567"/>
      <c r="LRA39" s="79"/>
      <c r="LRB39" s="79"/>
      <c r="LRC39" s="566"/>
      <c r="LRD39" s="79"/>
      <c r="LRE39" s="79"/>
      <c r="LRF39" s="79"/>
      <c r="LRG39" s="79"/>
      <c r="LRH39" s="79"/>
      <c r="LRI39" s="79"/>
      <c r="LRJ39" s="566"/>
      <c r="LRK39" s="79"/>
      <c r="LRL39" s="79"/>
      <c r="LRM39" s="79"/>
      <c r="LRN39" s="79"/>
      <c r="LRO39" s="567"/>
      <c r="LRP39" s="79"/>
      <c r="LRQ39" s="79"/>
      <c r="LRR39" s="566"/>
      <c r="LRS39" s="79"/>
      <c r="LRT39" s="79"/>
      <c r="LRU39" s="79"/>
      <c r="LRV39" s="79"/>
      <c r="LRW39" s="79"/>
      <c r="LRX39" s="79"/>
      <c r="LRY39" s="566"/>
      <c r="LRZ39" s="79"/>
      <c r="LSA39" s="79"/>
      <c r="LSB39" s="79"/>
      <c r="LSC39" s="79"/>
      <c r="LSD39" s="567"/>
      <c r="LSE39" s="79"/>
      <c r="LSF39" s="79"/>
      <c r="LSG39" s="566"/>
      <c r="LSH39" s="79"/>
      <c r="LSI39" s="79"/>
      <c r="LSJ39" s="79"/>
      <c r="LSK39" s="79"/>
      <c r="LSL39" s="79"/>
      <c r="LSM39" s="79"/>
      <c r="LSN39" s="566"/>
      <c r="LSO39" s="79"/>
      <c r="LSP39" s="79"/>
      <c r="LSQ39" s="79"/>
      <c r="LSR39" s="79"/>
      <c r="LSS39" s="567"/>
      <c r="LST39" s="79"/>
      <c r="LSU39" s="79"/>
      <c r="LSV39" s="566"/>
      <c r="LSW39" s="79"/>
      <c r="LSX39" s="79"/>
      <c r="LSY39" s="79"/>
      <c r="LSZ39" s="79"/>
      <c r="LTA39" s="79"/>
      <c r="LTB39" s="79"/>
      <c r="LTC39" s="566"/>
      <c r="LTD39" s="79"/>
      <c r="LTE39" s="79"/>
      <c r="LTF39" s="79"/>
      <c r="LTG39" s="79"/>
      <c r="LTH39" s="567"/>
      <c r="LTI39" s="79"/>
      <c r="LTJ39" s="79"/>
      <c r="LTK39" s="566"/>
      <c r="LTL39" s="79"/>
      <c r="LTM39" s="79"/>
      <c r="LTN39" s="79"/>
      <c r="LTO39" s="79"/>
      <c r="LTP39" s="79"/>
      <c r="LTQ39" s="79"/>
      <c r="LTR39" s="566"/>
      <c r="LTS39" s="79"/>
      <c r="LTT39" s="79"/>
      <c r="LTU39" s="79"/>
      <c r="LTV39" s="79"/>
      <c r="LTW39" s="567"/>
      <c r="LTX39" s="79"/>
      <c r="LTY39" s="79"/>
      <c r="LTZ39" s="566"/>
      <c r="LUA39" s="79"/>
      <c r="LUB39" s="79"/>
      <c r="LUC39" s="79"/>
      <c r="LUD39" s="79"/>
      <c r="LUE39" s="79"/>
      <c r="LUF39" s="79"/>
      <c r="LUG39" s="566"/>
      <c r="LUH39" s="79"/>
      <c r="LUI39" s="79"/>
      <c r="LUJ39" s="79"/>
      <c r="LUK39" s="79"/>
      <c r="LUL39" s="567"/>
      <c r="LUM39" s="79"/>
      <c r="LUN39" s="79"/>
      <c r="LUO39" s="566"/>
      <c r="LUP39" s="79"/>
      <c r="LUQ39" s="79"/>
      <c r="LUR39" s="79"/>
      <c r="LUS39" s="79"/>
      <c r="LUT39" s="79"/>
      <c r="LUU39" s="79"/>
      <c r="LUV39" s="566"/>
      <c r="LUW39" s="79"/>
      <c r="LUX39" s="79"/>
      <c r="LUY39" s="79"/>
      <c r="LUZ39" s="79"/>
      <c r="LVA39" s="567"/>
      <c r="LVB39" s="79"/>
      <c r="LVC39" s="79"/>
      <c r="LVD39" s="566"/>
      <c r="LVE39" s="79"/>
      <c r="LVF39" s="79"/>
      <c r="LVG39" s="79"/>
      <c r="LVH39" s="79"/>
      <c r="LVI39" s="79"/>
      <c r="LVJ39" s="79"/>
      <c r="LVK39" s="566"/>
      <c r="LVL39" s="79"/>
      <c r="LVM39" s="79"/>
      <c r="LVN39" s="79"/>
      <c r="LVO39" s="79"/>
      <c r="LVP39" s="567"/>
      <c r="LVQ39" s="79"/>
      <c r="LVR39" s="79"/>
      <c r="LVS39" s="566"/>
      <c r="LVT39" s="79"/>
      <c r="LVU39" s="79"/>
      <c r="LVV39" s="79"/>
      <c r="LVW39" s="79"/>
      <c r="LVX39" s="79"/>
      <c r="LVY39" s="79"/>
      <c r="LVZ39" s="566"/>
      <c r="LWA39" s="79"/>
      <c r="LWB39" s="79"/>
      <c r="LWC39" s="79"/>
      <c r="LWD39" s="79"/>
      <c r="LWE39" s="567"/>
      <c r="LWF39" s="79"/>
      <c r="LWG39" s="79"/>
      <c r="LWH39" s="566"/>
      <c r="LWI39" s="79"/>
      <c r="LWJ39" s="79"/>
      <c r="LWK39" s="79"/>
      <c r="LWL39" s="79"/>
      <c r="LWM39" s="79"/>
      <c r="LWN39" s="79"/>
      <c r="LWO39" s="566"/>
      <c r="LWP39" s="79"/>
      <c r="LWQ39" s="79"/>
      <c r="LWR39" s="79"/>
      <c r="LWS39" s="79"/>
      <c r="LWT39" s="567"/>
      <c r="LWU39" s="79"/>
      <c r="LWV39" s="79"/>
      <c r="LWW39" s="566"/>
      <c r="LWX39" s="79"/>
      <c r="LWY39" s="79"/>
      <c r="LWZ39" s="79"/>
      <c r="LXA39" s="79"/>
      <c r="LXB39" s="79"/>
      <c r="LXC39" s="79"/>
      <c r="LXD39" s="566"/>
      <c r="LXE39" s="79"/>
      <c r="LXF39" s="79"/>
      <c r="LXG39" s="79"/>
      <c r="LXH39" s="79"/>
      <c r="LXI39" s="567"/>
      <c r="LXJ39" s="79"/>
      <c r="LXK39" s="79"/>
      <c r="LXL39" s="566"/>
      <c r="LXM39" s="79"/>
      <c r="LXN39" s="79"/>
      <c r="LXO39" s="79"/>
      <c r="LXP39" s="79"/>
      <c r="LXQ39" s="79"/>
      <c r="LXR39" s="79"/>
      <c r="LXS39" s="566"/>
      <c r="LXT39" s="79"/>
      <c r="LXU39" s="79"/>
      <c r="LXV39" s="79"/>
      <c r="LXW39" s="79"/>
      <c r="LXX39" s="567"/>
      <c r="LXY39" s="79"/>
      <c r="LXZ39" s="79"/>
      <c r="LYA39" s="566"/>
      <c r="LYB39" s="79"/>
      <c r="LYC39" s="79"/>
      <c r="LYD39" s="79"/>
      <c r="LYE39" s="79"/>
      <c r="LYF39" s="79"/>
      <c r="LYG39" s="79"/>
      <c r="LYH39" s="566"/>
      <c r="LYI39" s="79"/>
      <c r="LYJ39" s="79"/>
      <c r="LYK39" s="79"/>
      <c r="LYL39" s="79"/>
      <c r="LYM39" s="567"/>
      <c r="LYN39" s="79"/>
      <c r="LYO39" s="79"/>
      <c r="LYP39" s="566"/>
      <c r="LYQ39" s="79"/>
      <c r="LYR39" s="79"/>
      <c r="LYS39" s="79"/>
      <c r="LYT39" s="79"/>
      <c r="LYU39" s="79"/>
      <c r="LYV39" s="79"/>
      <c r="LYW39" s="566"/>
      <c r="LYX39" s="79"/>
      <c r="LYY39" s="79"/>
      <c r="LYZ39" s="79"/>
      <c r="LZA39" s="79"/>
      <c r="LZB39" s="567"/>
      <c r="LZC39" s="79"/>
      <c r="LZD39" s="79"/>
      <c r="LZE39" s="566"/>
      <c r="LZF39" s="79"/>
      <c r="LZG39" s="79"/>
      <c r="LZH39" s="79"/>
      <c r="LZI39" s="79"/>
      <c r="LZJ39" s="79"/>
      <c r="LZK39" s="79"/>
      <c r="LZL39" s="566"/>
      <c r="LZM39" s="79"/>
      <c r="LZN39" s="79"/>
      <c r="LZO39" s="79"/>
      <c r="LZP39" s="79"/>
      <c r="LZQ39" s="567"/>
      <c r="LZR39" s="79"/>
      <c r="LZS39" s="79"/>
      <c r="LZT39" s="566"/>
      <c r="LZU39" s="79"/>
      <c r="LZV39" s="79"/>
      <c r="LZW39" s="79"/>
      <c r="LZX39" s="79"/>
      <c r="LZY39" s="79"/>
      <c r="LZZ39" s="79"/>
      <c r="MAA39" s="566"/>
      <c r="MAB39" s="79"/>
      <c r="MAC39" s="79"/>
      <c r="MAD39" s="79"/>
      <c r="MAE39" s="79"/>
      <c r="MAF39" s="567"/>
      <c r="MAG39" s="79"/>
      <c r="MAH39" s="79"/>
      <c r="MAI39" s="566"/>
      <c r="MAJ39" s="79"/>
      <c r="MAK39" s="79"/>
      <c r="MAL39" s="79"/>
      <c r="MAM39" s="79"/>
      <c r="MAN39" s="79"/>
      <c r="MAO39" s="79"/>
      <c r="MAP39" s="566"/>
      <c r="MAQ39" s="79"/>
      <c r="MAR39" s="79"/>
      <c r="MAS39" s="79"/>
      <c r="MAT39" s="79"/>
      <c r="MAU39" s="567"/>
      <c r="MAV39" s="79"/>
      <c r="MAW39" s="79"/>
      <c r="MAX39" s="566"/>
      <c r="MAY39" s="79"/>
      <c r="MAZ39" s="79"/>
      <c r="MBA39" s="79"/>
      <c r="MBB39" s="79"/>
      <c r="MBC39" s="79"/>
      <c r="MBD39" s="79"/>
      <c r="MBE39" s="566"/>
      <c r="MBF39" s="79"/>
      <c r="MBG39" s="79"/>
      <c r="MBH39" s="79"/>
      <c r="MBI39" s="79"/>
      <c r="MBJ39" s="567"/>
      <c r="MBK39" s="79"/>
      <c r="MBL39" s="79"/>
      <c r="MBM39" s="566"/>
      <c r="MBN39" s="79"/>
      <c r="MBO39" s="79"/>
      <c r="MBP39" s="79"/>
      <c r="MBQ39" s="79"/>
      <c r="MBR39" s="79"/>
      <c r="MBS39" s="79"/>
      <c r="MBT39" s="566"/>
      <c r="MBU39" s="79"/>
      <c r="MBV39" s="79"/>
      <c r="MBW39" s="79"/>
      <c r="MBX39" s="79"/>
      <c r="MBY39" s="567"/>
      <c r="MBZ39" s="79"/>
      <c r="MCA39" s="79"/>
      <c r="MCB39" s="566"/>
      <c r="MCC39" s="79"/>
      <c r="MCD39" s="79"/>
      <c r="MCE39" s="79"/>
      <c r="MCF39" s="79"/>
      <c r="MCG39" s="79"/>
      <c r="MCH39" s="79"/>
      <c r="MCI39" s="566"/>
      <c r="MCJ39" s="79"/>
      <c r="MCK39" s="79"/>
      <c r="MCL39" s="79"/>
      <c r="MCM39" s="79"/>
      <c r="MCN39" s="567"/>
      <c r="MCO39" s="79"/>
      <c r="MCP39" s="79"/>
      <c r="MCQ39" s="566"/>
      <c r="MCR39" s="79"/>
      <c r="MCS39" s="79"/>
      <c r="MCT39" s="79"/>
      <c r="MCU39" s="79"/>
      <c r="MCV39" s="79"/>
      <c r="MCW39" s="79"/>
      <c r="MCX39" s="566"/>
      <c r="MCY39" s="79"/>
      <c r="MCZ39" s="79"/>
      <c r="MDA39" s="79"/>
      <c r="MDB39" s="79"/>
      <c r="MDC39" s="567"/>
      <c r="MDD39" s="79"/>
      <c r="MDE39" s="79"/>
      <c r="MDF39" s="566"/>
      <c r="MDG39" s="79"/>
      <c r="MDH39" s="79"/>
      <c r="MDI39" s="79"/>
      <c r="MDJ39" s="79"/>
      <c r="MDK39" s="79"/>
      <c r="MDL39" s="79"/>
      <c r="MDM39" s="566"/>
      <c r="MDN39" s="79"/>
      <c r="MDO39" s="79"/>
      <c r="MDP39" s="79"/>
      <c r="MDQ39" s="79"/>
      <c r="MDR39" s="567"/>
      <c r="MDS39" s="79"/>
      <c r="MDT39" s="79"/>
      <c r="MDU39" s="566"/>
      <c r="MDV39" s="79"/>
      <c r="MDW39" s="79"/>
      <c r="MDX39" s="79"/>
      <c r="MDY39" s="79"/>
      <c r="MDZ39" s="79"/>
      <c r="MEA39" s="79"/>
      <c r="MEB39" s="566"/>
      <c r="MEC39" s="79"/>
      <c r="MED39" s="79"/>
      <c r="MEE39" s="79"/>
      <c r="MEF39" s="79"/>
      <c r="MEG39" s="567"/>
      <c r="MEH39" s="79"/>
      <c r="MEI39" s="79"/>
      <c r="MEJ39" s="566"/>
      <c r="MEK39" s="79"/>
      <c r="MEL39" s="79"/>
      <c r="MEM39" s="79"/>
      <c r="MEN39" s="79"/>
      <c r="MEO39" s="79"/>
      <c r="MEP39" s="79"/>
      <c r="MEQ39" s="566"/>
      <c r="MER39" s="79"/>
      <c r="MES39" s="79"/>
      <c r="MET39" s="79"/>
      <c r="MEU39" s="79"/>
      <c r="MEV39" s="567"/>
      <c r="MEW39" s="79"/>
      <c r="MEX39" s="79"/>
      <c r="MEY39" s="566"/>
      <c r="MEZ39" s="79"/>
      <c r="MFA39" s="79"/>
      <c r="MFB39" s="79"/>
      <c r="MFC39" s="79"/>
      <c r="MFD39" s="79"/>
      <c r="MFE39" s="79"/>
      <c r="MFF39" s="566"/>
      <c r="MFG39" s="79"/>
      <c r="MFH39" s="79"/>
      <c r="MFI39" s="79"/>
      <c r="MFJ39" s="79"/>
      <c r="MFK39" s="567"/>
      <c r="MFL39" s="79"/>
      <c r="MFM39" s="79"/>
      <c r="MFN39" s="566"/>
      <c r="MFO39" s="79"/>
      <c r="MFP39" s="79"/>
      <c r="MFQ39" s="79"/>
      <c r="MFR39" s="79"/>
      <c r="MFS39" s="79"/>
      <c r="MFT39" s="79"/>
      <c r="MFU39" s="566"/>
      <c r="MFV39" s="79"/>
      <c r="MFW39" s="79"/>
      <c r="MFX39" s="79"/>
      <c r="MFY39" s="79"/>
      <c r="MFZ39" s="567"/>
      <c r="MGA39" s="79"/>
      <c r="MGB39" s="79"/>
      <c r="MGC39" s="566"/>
      <c r="MGD39" s="79"/>
      <c r="MGE39" s="79"/>
      <c r="MGF39" s="79"/>
      <c r="MGG39" s="79"/>
      <c r="MGH39" s="79"/>
      <c r="MGI39" s="79"/>
      <c r="MGJ39" s="566"/>
      <c r="MGK39" s="79"/>
      <c r="MGL39" s="79"/>
      <c r="MGM39" s="79"/>
      <c r="MGN39" s="79"/>
      <c r="MGO39" s="567"/>
      <c r="MGP39" s="79"/>
      <c r="MGQ39" s="79"/>
      <c r="MGR39" s="566"/>
      <c r="MGS39" s="79"/>
      <c r="MGT39" s="79"/>
      <c r="MGU39" s="79"/>
      <c r="MGV39" s="79"/>
      <c r="MGW39" s="79"/>
      <c r="MGX39" s="79"/>
      <c r="MGY39" s="566"/>
      <c r="MGZ39" s="79"/>
      <c r="MHA39" s="79"/>
      <c r="MHB39" s="79"/>
      <c r="MHC39" s="79"/>
      <c r="MHD39" s="567"/>
      <c r="MHE39" s="79"/>
      <c r="MHF39" s="79"/>
      <c r="MHG39" s="566"/>
      <c r="MHH39" s="79"/>
      <c r="MHI39" s="79"/>
      <c r="MHJ39" s="79"/>
      <c r="MHK39" s="79"/>
      <c r="MHL39" s="79"/>
      <c r="MHM39" s="79"/>
      <c r="MHN39" s="566"/>
      <c r="MHO39" s="79"/>
      <c r="MHP39" s="79"/>
      <c r="MHQ39" s="79"/>
      <c r="MHR39" s="79"/>
      <c r="MHS39" s="567"/>
      <c r="MHT39" s="79"/>
      <c r="MHU39" s="79"/>
      <c r="MHV39" s="566"/>
      <c r="MHW39" s="79"/>
      <c r="MHX39" s="79"/>
      <c r="MHY39" s="79"/>
      <c r="MHZ39" s="79"/>
      <c r="MIA39" s="79"/>
      <c r="MIB39" s="79"/>
      <c r="MIC39" s="566"/>
      <c r="MID39" s="79"/>
      <c r="MIE39" s="79"/>
      <c r="MIF39" s="79"/>
      <c r="MIG39" s="79"/>
      <c r="MIH39" s="567"/>
      <c r="MII39" s="79"/>
      <c r="MIJ39" s="79"/>
      <c r="MIK39" s="566"/>
      <c r="MIL39" s="79"/>
      <c r="MIM39" s="79"/>
      <c r="MIN39" s="79"/>
      <c r="MIO39" s="79"/>
      <c r="MIP39" s="79"/>
      <c r="MIQ39" s="79"/>
      <c r="MIR39" s="566"/>
      <c r="MIS39" s="79"/>
      <c r="MIT39" s="79"/>
      <c r="MIU39" s="79"/>
      <c r="MIV39" s="79"/>
      <c r="MIW39" s="567"/>
      <c r="MIX39" s="79"/>
      <c r="MIY39" s="79"/>
      <c r="MIZ39" s="566"/>
      <c r="MJA39" s="79"/>
      <c r="MJB39" s="79"/>
      <c r="MJC39" s="79"/>
      <c r="MJD39" s="79"/>
      <c r="MJE39" s="79"/>
      <c r="MJF39" s="79"/>
      <c r="MJG39" s="566"/>
      <c r="MJH39" s="79"/>
      <c r="MJI39" s="79"/>
      <c r="MJJ39" s="79"/>
      <c r="MJK39" s="79"/>
      <c r="MJL39" s="567"/>
      <c r="MJM39" s="79"/>
      <c r="MJN39" s="79"/>
      <c r="MJO39" s="566"/>
      <c r="MJP39" s="79"/>
      <c r="MJQ39" s="79"/>
      <c r="MJR39" s="79"/>
      <c r="MJS39" s="79"/>
      <c r="MJT39" s="79"/>
      <c r="MJU39" s="79"/>
      <c r="MJV39" s="566"/>
      <c r="MJW39" s="79"/>
      <c r="MJX39" s="79"/>
      <c r="MJY39" s="79"/>
      <c r="MJZ39" s="79"/>
      <c r="MKA39" s="567"/>
      <c r="MKB39" s="79"/>
      <c r="MKC39" s="79"/>
      <c r="MKD39" s="566"/>
      <c r="MKE39" s="79"/>
      <c r="MKF39" s="79"/>
      <c r="MKG39" s="79"/>
      <c r="MKH39" s="79"/>
      <c r="MKI39" s="79"/>
      <c r="MKJ39" s="79"/>
      <c r="MKK39" s="566"/>
      <c r="MKL39" s="79"/>
      <c r="MKM39" s="79"/>
      <c r="MKN39" s="79"/>
      <c r="MKO39" s="79"/>
      <c r="MKP39" s="567"/>
      <c r="MKQ39" s="79"/>
      <c r="MKR39" s="79"/>
      <c r="MKS39" s="566"/>
      <c r="MKT39" s="79"/>
      <c r="MKU39" s="79"/>
      <c r="MKV39" s="79"/>
      <c r="MKW39" s="79"/>
      <c r="MKX39" s="79"/>
      <c r="MKY39" s="79"/>
      <c r="MKZ39" s="566"/>
      <c r="MLA39" s="79"/>
      <c r="MLB39" s="79"/>
      <c r="MLC39" s="79"/>
      <c r="MLD39" s="79"/>
      <c r="MLE39" s="567"/>
      <c r="MLF39" s="79"/>
      <c r="MLG39" s="79"/>
      <c r="MLH39" s="566"/>
      <c r="MLI39" s="79"/>
      <c r="MLJ39" s="79"/>
      <c r="MLK39" s="79"/>
      <c r="MLL39" s="79"/>
      <c r="MLM39" s="79"/>
      <c r="MLN39" s="79"/>
      <c r="MLO39" s="566"/>
      <c r="MLP39" s="79"/>
      <c r="MLQ39" s="79"/>
      <c r="MLR39" s="79"/>
      <c r="MLS39" s="79"/>
      <c r="MLT39" s="567"/>
      <c r="MLU39" s="79"/>
      <c r="MLV39" s="79"/>
      <c r="MLW39" s="566"/>
      <c r="MLX39" s="79"/>
      <c r="MLY39" s="79"/>
      <c r="MLZ39" s="79"/>
      <c r="MMA39" s="79"/>
      <c r="MMB39" s="79"/>
      <c r="MMC39" s="79"/>
      <c r="MMD39" s="566"/>
      <c r="MME39" s="79"/>
      <c r="MMF39" s="79"/>
      <c r="MMG39" s="79"/>
      <c r="MMH39" s="79"/>
      <c r="MMI39" s="567"/>
      <c r="MMJ39" s="79"/>
      <c r="MMK39" s="79"/>
      <c r="MML39" s="566"/>
      <c r="MMM39" s="79"/>
      <c r="MMN39" s="79"/>
      <c r="MMO39" s="79"/>
      <c r="MMP39" s="79"/>
      <c r="MMQ39" s="79"/>
      <c r="MMR39" s="79"/>
      <c r="MMS39" s="566"/>
      <c r="MMT39" s="79"/>
      <c r="MMU39" s="79"/>
      <c r="MMV39" s="79"/>
      <c r="MMW39" s="79"/>
      <c r="MMX39" s="567"/>
      <c r="MMY39" s="79"/>
      <c r="MMZ39" s="79"/>
      <c r="MNA39" s="566"/>
      <c r="MNB39" s="79"/>
      <c r="MNC39" s="79"/>
      <c r="MND39" s="79"/>
      <c r="MNE39" s="79"/>
      <c r="MNF39" s="79"/>
      <c r="MNG39" s="79"/>
      <c r="MNH39" s="566"/>
      <c r="MNI39" s="79"/>
      <c r="MNJ39" s="79"/>
      <c r="MNK39" s="79"/>
      <c r="MNL39" s="79"/>
      <c r="MNM39" s="567"/>
      <c r="MNN39" s="79"/>
      <c r="MNO39" s="79"/>
      <c r="MNP39" s="566"/>
      <c r="MNQ39" s="79"/>
      <c r="MNR39" s="79"/>
      <c r="MNS39" s="79"/>
      <c r="MNT39" s="79"/>
      <c r="MNU39" s="79"/>
      <c r="MNV39" s="79"/>
      <c r="MNW39" s="566"/>
      <c r="MNX39" s="79"/>
      <c r="MNY39" s="79"/>
      <c r="MNZ39" s="79"/>
      <c r="MOA39" s="79"/>
      <c r="MOB39" s="567"/>
      <c r="MOC39" s="79"/>
      <c r="MOD39" s="79"/>
      <c r="MOE39" s="566"/>
      <c r="MOF39" s="79"/>
      <c r="MOG39" s="79"/>
      <c r="MOH39" s="79"/>
      <c r="MOI39" s="79"/>
      <c r="MOJ39" s="79"/>
      <c r="MOK39" s="79"/>
      <c r="MOL39" s="566"/>
      <c r="MOM39" s="79"/>
      <c r="MON39" s="79"/>
      <c r="MOO39" s="79"/>
      <c r="MOP39" s="79"/>
      <c r="MOQ39" s="567"/>
      <c r="MOR39" s="79"/>
      <c r="MOS39" s="79"/>
      <c r="MOT39" s="566"/>
      <c r="MOU39" s="79"/>
      <c r="MOV39" s="79"/>
      <c r="MOW39" s="79"/>
      <c r="MOX39" s="79"/>
      <c r="MOY39" s="79"/>
      <c r="MOZ39" s="79"/>
      <c r="MPA39" s="566"/>
      <c r="MPB39" s="79"/>
      <c r="MPC39" s="79"/>
      <c r="MPD39" s="79"/>
      <c r="MPE39" s="79"/>
      <c r="MPF39" s="567"/>
      <c r="MPG39" s="79"/>
      <c r="MPH39" s="79"/>
      <c r="MPI39" s="566"/>
      <c r="MPJ39" s="79"/>
      <c r="MPK39" s="79"/>
      <c r="MPL39" s="79"/>
      <c r="MPM39" s="79"/>
      <c r="MPN39" s="79"/>
      <c r="MPO39" s="79"/>
      <c r="MPP39" s="566"/>
      <c r="MPQ39" s="79"/>
      <c r="MPR39" s="79"/>
      <c r="MPS39" s="79"/>
      <c r="MPT39" s="79"/>
      <c r="MPU39" s="567"/>
      <c r="MPV39" s="79"/>
      <c r="MPW39" s="79"/>
      <c r="MPX39" s="566"/>
      <c r="MPY39" s="79"/>
      <c r="MPZ39" s="79"/>
      <c r="MQA39" s="79"/>
      <c r="MQB39" s="79"/>
      <c r="MQC39" s="79"/>
      <c r="MQD39" s="79"/>
      <c r="MQE39" s="566"/>
      <c r="MQF39" s="79"/>
      <c r="MQG39" s="79"/>
      <c r="MQH39" s="79"/>
      <c r="MQI39" s="79"/>
      <c r="MQJ39" s="567"/>
      <c r="MQK39" s="79"/>
      <c r="MQL39" s="79"/>
      <c r="MQM39" s="566"/>
      <c r="MQN39" s="79"/>
      <c r="MQO39" s="79"/>
      <c r="MQP39" s="79"/>
      <c r="MQQ39" s="79"/>
      <c r="MQR39" s="79"/>
      <c r="MQS39" s="79"/>
      <c r="MQT39" s="566"/>
      <c r="MQU39" s="79"/>
      <c r="MQV39" s="79"/>
      <c r="MQW39" s="79"/>
      <c r="MQX39" s="79"/>
      <c r="MQY39" s="567"/>
      <c r="MQZ39" s="79"/>
      <c r="MRA39" s="79"/>
      <c r="MRB39" s="566"/>
      <c r="MRC39" s="79"/>
      <c r="MRD39" s="79"/>
      <c r="MRE39" s="79"/>
      <c r="MRF39" s="79"/>
      <c r="MRG39" s="79"/>
      <c r="MRH39" s="79"/>
      <c r="MRI39" s="566"/>
      <c r="MRJ39" s="79"/>
      <c r="MRK39" s="79"/>
      <c r="MRL39" s="79"/>
      <c r="MRM39" s="79"/>
      <c r="MRN39" s="567"/>
      <c r="MRO39" s="79"/>
      <c r="MRP39" s="79"/>
      <c r="MRQ39" s="566"/>
      <c r="MRR39" s="79"/>
      <c r="MRS39" s="79"/>
      <c r="MRT39" s="79"/>
      <c r="MRU39" s="79"/>
      <c r="MRV39" s="79"/>
      <c r="MRW39" s="79"/>
      <c r="MRX39" s="566"/>
      <c r="MRY39" s="79"/>
      <c r="MRZ39" s="79"/>
      <c r="MSA39" s="79"/>
      <c r="MSB39" s="79"/>
      <c r="MSC39" s="567"/>
      <c r="MSD39" s="79"/>
      <c r="MSE39" s="79"/>
      <c r="MSF39" s="566"/>
      <c r="MSG39" s="79"/>
      <c r="MSH39" s="79"/>
      <c r="MSI39" s="79"/>
      <c r="MSJ39" s="79"/>
      <c r="MSK39" s="79"/>
      <c r="MSL39" s="79"/>
      <c r="MSM39" s="566"/>
      <c r="MSN39" s="79"/>
      <c r="MSO39" s="79"/>
      <c r="MSP39" s="79"/>
      <c r="MSQ39" s="79"/>
      <c r="MSR39" s="567"/>
      <c r="MSS39" s="79"/>
      <c r="MST39" s="79"/>
      <c r="MSU39" s="566"/>
      <c r="MSV39" s="79"/>
      <c r="MSW39" s="79"/>
      <c r="MSX39" s="79"/>
      <c r="MSY39" s="79"/>
      <c r="MSZ39" s="79"/>
      <c r="MTA39" s="79"/>
      <c r="MTB39" s="566"/>
      <c r="MTC39" s="79"/>
      <c r="MTD39" s="79"/>
      <c r="MTE39" s="79"/>
      <c r="MTF39" s="79"/>
      <c r="MTG39" s="567"/>
      <c r="MTH39" s="79"/>
      <c r="MTI39" s="79"/>
      <c r="MTJ39" s="566"/>
      <c r="MTK39" s="79"/>
      <c r="MTL39" s="79"/>
      <c r="MTM39" s="79"/>
      <c r="MTN39" s="79"/>
      <c r="MTO39" s="79"/>
      <c r="MTP39" s="79"/>
      <c r="MTQ39" s="566"/>
      <c r="MTR39" s="79"/>
      <c r="MTS39" s="79"/>
      <c r="MTT39" s="79"/>
      <c r="MTU39" s="79"/>
      <c r="MTV39" s="567"/>
      <c r="MTW39" s="79"/>
      <c r="MTX39" s="79"/>
      <c r="MTY39" s="566"/>
      <c r="MTZ39" s="79"/>
      <c r="MUA39" s="79"/>
      <c r="MUB39" s="79"/>
      <c r="MUC39" s="79"/>
      <c r="MUD39" s="79"/>
      <c r="MUE39" s="79"/>
      <c r="MUF39" s="566"/>
      <c r="MUG39" s="79"/>
      <c r="MUH39" s="79"/>
      <c r="MUI39" s="79"/>
      <c r="MUJ39" s="79"/>
      <c r="MUK39" s="567"/>
      <c r="MUL39" s="79"/>
      <c r="MUM39" s="79"/>
      <c r="MUN39" s="566"/>
      <c r="MUO39" s="79"/>
      <c r="MUP39" s="79"/>
      <c r="MUQ39" s="79"/>
      <c r="MUR39" s="79"/>
      <c r="MUS39" s="79"/>
      <c r="MUT39" s="79"/>
      <c r="MUU39" s="566"/>
      <c r="MUV39" s="79"/>
      <c r="MUW39" s="79"/>
      <c r="MUX39" s="79"/>
      <c r="MUY39" s="79"/>
      <c r="MUZ39" s="567"/>
      <c r="MVA39" s="79"/>
      <c r="MVB39" s="79"/>
      <c r="MVC39" s="566"/>
      <c r="MVD39" s="79"/>
      <c r="MVE39" s="79"/>
      <c r="MVF39" s="79"/>
      <c r="MVG39" s="79"/>
      <c r="MVH39" s="79"/>
      <c r="MVI39" s="79"/>
      <c r="MVJ39" s="566"/>
      <c r="MVK39" s="79"/>
      <c r="MVL39" s="79"/>
      <c r="MVM39" s="79"/>
      <c r="MVN39" s="79"/>
      <c r="MVO39" s="567"/>
      <c r="MVP39" s="79"/>
      <c r="MVQ39" s="79"/>
      <c r="MVR39" s="566"/>
      <c r="MVS39" s="79"/>
      <c r="MVT39" s="79"/>
      <c r="MVU39" s="79"/>
      <c r="MVV39" s="79"/>
      <c r="MVW39" s="79"/>
      <c r="MVX39" s="79"/>
      <c r="MVY39" s="566"/>
      <c r="MVZ39" s="79"/>
      <c r="MWA39" s="79"/>
      <c r="MWB39" s="79"/>
      <c r="MWC39" s="79"/>
      <c r="MWD39" s="567"/>
      <c r="MWE39" s="79"/>
      <c r="MWF39" s="79"/>
      <c r="MWG39" s="566"/>
      <c r="MWH39" s="79"/>
      <c r="MWI39" s="79"/>
      <c r="MWJ39" s="79"/>
      <c r="MWK39" s="79"/>
      <c r="MWL39" s="79"/>
      <c r="MWM39" s="79"/>
      <c r="MWN39" s="566"/>
      <c r="MWO39" s="79"/>
      <c r="MWP39" s="79"/>
      <c r="MWQ39" s="79"/>
      <c r="MWR39" s="79"/>
      <c r="MWS39" s="567"/>
      <c r="MWT39" s="79"/>
      <c r="MWU39" s="79"/>
      <c r="MWV39" s="566"/>
      <c r="MWW39" s="79"/>
      <c r="MWX39" s="79"/>
      <c r="MWY39" s="79"/>
      <c r="MWZ39" s="79"/>
      <c r="MXA39" s="79"/>
      <c r="MXB39" s="79"/>
      <c r="MXC39" s="566"/>
      <c r="MXD39" s="79"/>
      <c r="MXE39" s="79"/>
      <c r="MXF39" s="79"/>
      <c r="MXG39" s="79"/>
      <c r="MXH39" s="567"/>
      <c r="MXI39" s="79"/>
      <c r="MXJ39" s="79"/>
      <c r="MXK39" s="566"/>
      <c r="MXL39" s="79"/>
      <c r="MXM39" s="79"/>
      <c r="MXN39" s="79"/>
      <c r="MXO39" s="79"/>
      <c r="MXP39" s="79"/>
      <c r="MXQ39" s="79"/>
      <c r="MXR39" s="566"/>
      <c r="MXS39" s="79"/>
      <c r="MXT39" s="79"/>
      <c r="MXU39" s="79"/>
      <c r="MXV39" s="79"/>
      <c r="MXW39" s="567"/>
      <c r="MXX39" s="79"/>
      <c r="MXY39" s="79"/>
      <c r="MXZ39" s="566"/>
      <c r="MYA39" s="79"/>
      <c r="MYB39" s="79"/>
      <c r="MYC39" s="79"/>
      <c r="MYD39" s="79"/>
      <c r="MYE39" s="79"/>
      <c r="MYF39" s="79"/>
      <c r="MYG39" s="566"/>
      <c r="MYH39" s="79"/>
      <c r="MYI39" s="79"/>
      <c r="MYJ39" s="79"/>
      <c r="MYK39" s="79"/>
      <c r="MYL39" s="567"/>
      <c r="MYM39" s="79"/>
      <c r="MYN39" s="79"/>
      <c r="MYO39" s="566"/>
      <c r="MYP39" s="79"/>
      <c r="MYQ39" s="79"/>
      <c r="MYR39" s="79"/>
      <c r="MYS39" s="79"/>
      <c r="MYT39" s="79"/>
      <c r="MYU39" s="79"/>
      <c r="MYV39" s="566"/>
      <c r="MYW39" s="79"/>
      <c r="MYX39" s="79"/>
      <c r="MYY39" s="79"/>
      <c r="MYZ39" s="79"/>
      <c r="MZA39" s="567"/>
      <c r="MZB39" s="79"/>
      <c r="MZC39" s="79"/>
      <c r="MZD39" s="566"/>
      <c r="MZE39" s="79"/>
      <c r="MZF39" s="79"/>
      <c r="MZG39" s="79"/>
      <c r="MZH39" s="79"/>
      <c r="MZI39" s="79"/>
      <c r="MZJ39" s="79"/>
      <c r="MZK39" s="566"/>
      <c r="MZL39" s="79"/>
      <c r="MZM39" s="79"/>
      <c r="MZN39" s="79"/>
      <c r="MZO39" s="79"/>
      <c r="MZP39" s="567"/>
      <c r="MZQ39" s="79"/>
      <c r="MZR39" s="79"/>
      <c r="MZS39" s="566"/>
      <c r="MZT39" s="79"/>
      <c r="MZU39" s="79"/>
      <c r="MZV39" s="79"/>
      <c r="MZW39" s="79"/>
      <c r="MZX39" s="79"/>
      <c r="MZY39" s="79"/>
      <c r="MZZ39" s="566"/>
      <c r="NAA39" s="79"/>
      <c r="NAB39" s="79"/>
      <c r="NAC39" s="79"/>
      <c r="NAD39" s="79"/>
      <c r="NAE39" s="567"/>
      <c r="NAF39" s="79"/>
      <c r="NAG39" s="79"/>
      <c r="NAH39" s="566"/>
      <c r="NAI39" s="79"/>
      <c r="NAJ39" s="79"/>
      <c r="NAK39" s="79"/>
      <c r="NAL39" s="79"/>
      <c r="NAM39" s="79"/>
      <c r="NAN39" s="79"/>
      <c r="NAO39" s="566"/>
      <c r="NAP39" s="79"/>
      <c r="NAQ39" s="79"/>
      <c r="NAR39" s="79"/>
      <c r="NAS39" s="79"/>
      <c r="NAT39" s="567"/>
      <c r="NAU39" s="79"/>
      <c r="NAV39" s="79"/>
      <c r="NAW39" s="566"/>
      <c r="NAX39" s="79"/>
      <c r="NAY39" s="79"/>
      <c r="NAZ39" s="79"/>
      <c r="NBA39" s="79"/>
      <c r="NBB39" s="79"/>
      <c r="NBC39" s="79"/>
      <c r="NBD39" s="566"/>
      <c r="NBE39" s="79"/>
      <c r="NBF39" s="79"/>
      <c r="NBG39" s="79"/>
      <c r="NBH39" s="79"/>
      <c r="NBI39" s="567"/>
      <c r="NBJ39" s="79"/>
      <c r="NBK39" s="79"/>
      <c r="NBL39" s="566"/>
      <c r="NBM39" s="79"/>
      <c r="NBN39" s="79"/>
      <c r="NBO39" s="79"/>
      <c r="NBP39" s="79"/>
      <c r="NBQ39" s="79"/>
      <c r="NBR39" s="79"/>
      <c r="NBS39" s="566"/>
      <c r="NBT39" s="79"/>
      <c r="NBU39" s="79"/>
      <c r="NBV39" s="79"/>
      <c r="NBW39" s="79"/>
      <c r="NBX39" s="567"/>
      <c r="NBY39" s="79"/>
      <c r="NBZ39" s="79"/>
      <c r="NCA39" s="566"/>
      <c r="NCB39" s="79"/>
      <c r="NCC39" s="79"/>
      <c r="NCD39" s="79"/>
      <c r="NCE39" s="79"/>
      <c r="NCF39" s="79"/>
      <c r="NCG39" s="79"/>
      <c r="NCH39" s="566"/>
      <c r="NCI39" s="79"/>
      <c r="NCJ39" s="79"/>
      <c r="NCK39" s="79"/>
      <c r="NCL39" s="79"/>
      <c r="NCM39" s="567"/>
      <c r="NCN39" s="79"/>
      <c r="NCO39" s="79"/>
      <c r="NCP39" s="566"/>
      <c r="NCQ39" s="79"/>
      <c r="NCR39" s="79"/>
      <c r="NCS39" s="79"/>
      <c r="NCT39" s="79"/>
      <c r="NCU39" s="79"/>
      <c r="NCV39" s="79"/>
      <c r="NCW39" s="566"/>
      <c r="NCX39" s="79"/>
      <c r="NCY39" s="79"/>
      <c r="NCZ39" s="79"/>
      <c r="NDA39" s="79"/>
      <c r="NDB39" s="567"/>
      <c r="NDC39" s="79"/>
      <c r="NDD39" s="79"/>
      <c r="NDE39" s="566"/>
      <c r="NDF39" s="79"/>
      <c r="NDG39" s="79"/>
      <c r="NDH39" s="79"/>
      <c r="NDI39" s="79"/>
      <c r="NDJ39" s="79"/>
      <c r="NDK39" s="79"/>
      <c r="NDL39" s="566"/>
      <c r="NDM39" s="79"/>
      <c r="NDN39" s="79"/>
      <c r="NDO39" s="79"/>
      <c r="NDP39" s="79"/>
      <c r="NDQ39" s="567"/>
      <c r="NDR39" s="79"/>
      <c r="NDS39" s="79"/>
      <c r="NDT39" s="566"/>
      <c r="NDU39" s="79"/>
      <c r="NDV39" s="79"/>
      <c r="NDW39" s="79"/>
      <c r="NDX39" s="79"/>
      <c r="NDY39" s="79"/>
      <c r="NDZ39" s="79"/>
      <c r="NEA39" s="566"/>
      <c r="NEB39" s="79"/>
      <c r="NEC39" s="79"/>
      <c r="NED39" s="79"/>
      <c r="NEE39" s="79"/>
      <c r="NEF39" s="567"/>
      <c r="NEG39" s="79"/>
      <c r="NEH39" s="79"/>
      <c r="NEI39" s="566"/>
      <c r="NEJ39" s="79"/>
      <c r="NEK39" s="79"/>
      <c r="NEL39" s="79"/>
      <c r="NEM39" s="79"/>
      <c r="NEN39" s="79"/>
      <c r="NEO39" s="79"/>
      <c r="NEP39" s="566"/>
      <c r="NEQ39" s="79"/>
      <c r="NER39" s="79"/>
      <c r="NES39" s="79"/>
      <c r="NET39" s="79"/>
      <c r="NEU39" s="567"/>
      <c r="NEV39" s="79"/>
      <c r="NEW39" s="79"/>
      <c r="NEX39" s="566"/>
      <c r="NEY39" s="79"/>
      <c r="NEZ39" s="79"/>
      <c r="NFA39" s="79"/>
      <c r="NFB39" s="79"/>
      <c r="NFC39" s="79"/>
      <c r="NFD39" s="79"/>
      <c r="NFE39" s="566"/>
      <c r="NFF39" s="79"/>
      <c r="NFG39" s="79"/>
      <c r="NFH39" s="79"/>
      <c r="NFI39" s="79"/>
      <c r="NFJ39" s="567"/>
      <c r="NFK39" s="79"/>
      <c r="NFL39" s="79"/>
      <c r="NFM39" s="566"/>
      <c r="NFN39" s="79"/>
      <c r="NFO39" s="79"/>
      <c r="NFP39" s="79"/>
      <c r="NFQ39" s="79"/>
      <c r="NFR39" s="79"/>
      <c r="NFS39" s="79"/>
      <c r="NFT39" s="566"/>
      <c r="NFU39" s="79"/>
      <c r="NFV39" s="79"/>
      <c r="NFW39" s="79"/>
      <c r="NFX39" s="79"/>
      <c r="NFY39" s="567"/>
      <c r="NFZ39" s="79"/>
      <c r="NGA39" s="79"/>
      <c r="NGB39" s="566"/>
      <c r="NGC39" s="79"/>
      <c r="NGD39" s="79"/>
      <c r="NGE39" s="79"/>
      <c r="NGF39" s="79"/>
      <c r="NGG39" s="79"/>
      <c r="NGH39" s="79"/>
      <c r="NGI39" s="566"/>
      <c r="NGJ39" s="79"/>
      <c r="NGK39" s="79"/>
      <c r="NGL39" s="79"/>
      <c r="NGM39" s="79"/>
      <c r="NGN39" s="567"/>
      <c r="NGO39" s="79"/>
      <c r="NGP39" s="79"/>
      <c r="NGQ39" s="566"/>
      <c r="NGR39" s="79"/>
      <c r="NGS39" s="79"/>
      <c r="NGT39" s="79"/>
      <c r="NGU39" s="79"/>
      <c r="NGV39" s="79"/>
      <c r="NGW39" s="79"/>
      <c r="NGX39" s="566"/>
      <c r="NGY39" s="79"/>
      <c r="NGZ39" s="79"/>
      <c r="NHA39" s="79"/>
      <c r="NHB39" s="79"/>
      <c r="NHC39" s="567"/>
      <c r="NHD39" s="79"/>
      <c r="NHE39" s="79"/>
      <c r="NHF39" s="566"/>
      <c r="NHG39" s="79"/>
      <c r="NHH39" s="79"/>
      <c r="NHI39" s="79"/>
      <c r="NHJ39" s="79"/>
      <c r="NHK39" s="79"/>
      <c r="NHL39" s="79"/>
      <c r="NHM39" s="566"/>
      <c r="NHN39" s="79"/>
      <c r="NHO39" s="79"/>
      <c r="NHP39" s="79"/>
      <c r="NHQ39" s="79"/>
      <c r="NHR39" s="567"/>
      <c r="NHS39" s="79"/>
      <c r="NHT39" s="79"/>
      <c r="NHU39" s="566"/>
      <c r="NHV39" s="79"/>
      <c r="NHW39" s="79"/>
      <c r="NHX39" s="79"/>
      <c r="NHY39" s="79"/>
      <c r="NHZ39" s="79"/>
      <c r="NIA39" s="79"/>
      <c r="NIB39" s="566"/>
      <c r="NIC39" s="79"/>
      <c r="NID39" s="79"/>
      <c r="NIE39" s="79"/>
      <c r="NIF39" s="79"/>
      <c r="NIG39" s="567"/>
      <c r="NIH39" s="79"/>
      <c r="NII39" s="79"/>
      <c r="NIJ39" s="566"/>
      <c r="NIK39" s="79"/>
      <c r="NIL39" s="79"/>
      <c r="NIM39" s="79"/>
      <c r="NIN39" s="79"/>
      <c r="NIO39" s="79"/>
      <c r="NIP39" s="79"/>
      <c r="NIQ39" s="566"/>
      <c r="NIR39" s="79"/>
      <c r="NIS39" s="79"/>
      <c r="NIT39" s="79"/>
      <c r="NIU39" s="79"/>
      <c r="NIV39" s="567"/>
      <c r="NIW39" s="79"/>
      <c r="NIX39" s="79"/>
      <c r="NIY39" s="566"/>
      <c r="NIZ39" s="79"/>
      <c r="NJA39" s="79"/>
      <c r="NJB39" s="79"/>
      <c r="NJC39" s="79"/>
      <c r="NJD39" s="79"/>
      <c r="NJE39" s="79"/>
      <c r="NJF39" s="566"/>
      <c r="NJG39" s="79"/>
      <c r="NJH39" s="79"/>
      <c r="NJI39" s="79"/>
      <c r="NJJ39" s="79"/>
      <c r="NJK39" s="567"/>
      <c r="NJL39" s="79"/>
      <c r="NJM39" s="79"/>
      <c r="NJN39" s="566"/>
      <c r="NJO39" s="79"/>
      <c r="NJP39" s="79"/>
      <c r="NJQ39" s="79"/>
      <c r="NJR39" s="79"/>
      <c r="NJS39" s="79"/>
      <c r="NJT39" s="79"/>
      <c r="NJU39" s="566"/>
      <c r="NJV39" s="79"/>
      <c r="NJW39" s="79"/>
      <c r="NJX39" s="79"/>
      <c r="NJY39" s="79"/>
      <c r="NJZ39" s="567"/>
      <c r="NKA39" s="79"/>
      <c r="NKB39" s="79"/>
      <c r="NKC39" s="566"/>
      <c r="NKD39" s="79"/>
      <c r="NKE39" s="79"/>
      <c r="NKF39" s="79"/>
      <c r="NKG39" s="79"/>
      <c r="NKH39" s="79"/>
      <c r="NKI39" s="79"/>
      <c r="NKJ39" s="566"/>
      <c r="NKK39" s="79"/>
      <c r="NKL39" s="79"/>
      <c r="NKM39" s="79"/>
      <c r="NKN39" s="79"/>
      <c r="NKO39" s="567"/>
      <c r="NKP39" s="79"/>
      <c r="NKQ39" s="79"/>
      <c r="NKR39" s="566"/>
      <c r="NKS39" s="79"/>
      <c r="NKT39" s="79"/>
      <c r="NKU39" s="79"/>
      <c r="NKV39" s="79"/>
      <c r="NKW39" s="79"/>
      <c r="NKX39" s="79"/>
      <c r="NKY39" s="566"/>
      <c r="NKZ39" s="79"/>
      <c r="NLA39" s="79"/>
      <c r="NLB39" s="79"/>
      <c r="NLC39" s="79"/>
      <c r="NLD39" s="567"/>
      <c r="NLE39" s="79"/>
      <c r="NLF39" s="79"/>
      <c r="NLG39" s="566"/>
      <c r="NLH39" s="79"/>
      <c r="NLI39" s="79"/>
      <c r="NLJ39" s="79"/>
      <c r="NLK39" s="79"/>
      <c r="NLL39" s="79"/>
      <c r="NLM39" s="79"/>
      <c r="NLN39" s="566"/>
      <c r="NLO39" s="79"/>
      <c r="NLP39" s="79"/>
      <c r="NLQ39" s="79"/>
      <c r="NLR39" s="79"/>
      <c r="NLS39" s="567"/>
      <c r="NLT39" s="79"/>
      <c r="NLU39" s="79"/>
      <c r="NLV39" s="566"/>
      <c r="NLW39" s="79"/>
      <c r="NLX39" s="79"/>
      <c r="NLY39" s="79"/>
      <c r="NLZ39" s="79"/>
      <c r="NMA39" s="79"/>
      <c r="NMB39" s="79"/>
      <c r="NMC39" s="566"/>
      <c r="NMD39" s="79"/>
      <c r="NME39" s="79"/>
      <c r="NMF39" s="79"/>
      <c r="NMG39" s="79"/>
      <c r="NMH39" s="567"/>
      <c r="NMI39" s="79"/>
      <c r="NMJ39" s="79"/>
      <c r="NMK39" s="566"/>
      <c r="NML39" s="79"/>
      <c r="NMM39" s="79"/>
      <c r="NMN39" s="79"/>
      <c r="NMO39" s="79"/>
      <c r="NMP39" s="79"/>
      <c r="NMQ39" s="79"/>
      <c r="NMR39" s="566"/>
      <c r="NMS39" s="79"/>
      <c r="NMT39" s="79"/>
      <c r="NMU39" s="79"/>
      <c r="NMV39" s="79"/>
      <c r="NMW39" s="567"/>
      <c r="NMX39" s="79"/>
      <c r="NMY39" s="79"/>
      <c r="NMZ39" s="566"/>
      <c r="NNA39" s="79"/>
      <c r="NNB39" s="79"/>
      <c r="NNC39" s="79"/>
      <c r="NND39" s="79"/>
      <c r="NNE39" s="79"/>
      <c r="NNF39" s="79"/>
      <c r="NNG39" s="566"/>
      <c r="NNH39" s="79"/>
      <c r="NNI39" s="79"/>
      <c r="NNJ39" s="79"/>
      <c r="NNK39" s="79"/>
      <c r="NNL39" s="567"/>
      <c r="NNM39" s="79"/>
      <c r="NNN39" s="79"/>
      <c r="NNO39" s="566"/>
      <c r="NNP39" s="79"/>
      <c r="NNQ39" s="79"/>
      <c r="NNR39" s="79"/>
      <c r="NNS39" s="79"/>
      <c r="NNT39" s="79"/>
      <c r="NNU39" s="79"/>
      <c r="NNV39" s="566"/>
      <c r="NNW39" s="79"/>
      <c r="NNX39" s="79"/>
      <c r="NNY39" s="79"/>
      <c r="NNZ39" s="79"/>
      <c r="NOA39" s="567"/>
      <c r="NOB39" s="79"/>
      <c r="NOC39" s="79"/>
      <c r="NOD39" s="566"/>
      <c r="NOE39" s="79"/>
      <c r="NOF39" s="79"/>
      <c r="NOG39" s="79"/>
      <c r="NOH39" s="79"/>
      <c r="NOI39" s="79"/>
      <c r="NOJ39" s="79"/>
      <c r="NOK39" s="566"/>
      <c r="NOL39" s="79"/>
      <c r="NOM39" s="79"/>
      <c r="NON39" s="79"/>
      <c r="NOO39" s="79"/>
      <c r="NOP39" s="567"/>
      <c r="NOQ39" s="79"/>
      <c r="NOR39" s="79"/>
      <c r="NOS39" s="566"/>
      <c r="NOT39" s="79"/>
      <c r="NOU39" s="79"/>
      <c r="NOV39" s="79"/>
      <c r="NOW39" s="79"/>
      <c r="NOX39" s="79"/>
      <c r="NOY39" s="79"/>
      <c r="NOZ39" s="566"/>
      <c r="NPA39" s="79"/>
      <c r="NPB39" s="79"/>
      <c r="NPC39" s="79"/>
      <c r="NPD39" s="79"/>
      <c r="NPE39" s="567"/>
      <c r="NPF39" s="79"/>
      <c r="NPG39" s="79"/>
      <c r="NPH39" s="566"/>
      <c r="NPI39" s="79"/>
      <c r="NPJ39" s="79"/>
      <c r="NPK39" s="79"/>
      <c r="NPL39" s="79"/>
      <c r="NPM39" s="79"/>
      <c r="NPN39" s="79"/>
      <c r="NPO39" s="566"/>
      <c r="NPP39" s="79"/>
      <c r="NPQ39" s="79"/>
      <c r="NPR39" s="79"/>
      <c r="NPS39" s="79"/>
      <c r="NPT39" s="567"/>
      <c r="NPU39" s="79"/>
      <c r="NPV39" s="79"/>
      <c r="NPW39" s="566"/>
      <c r="NPX39" s="79"/>
      <c r="NPY39" s="79"/>
      <c r="NPZ39" s="79"/>
      <c r="NQA39" s="79"/>
      <c r="NQB39" s="79"/>
      <c r="NQC39" s="79"/>
      <c r="NQD39" s="566"/>
      <c r="NQE39" s="79"/>
      <c r="NQF39" s="79"/>
      <c r="NQG39" s="79"/>
      <c r="NQH39" s="79"/>
      <c r="NQI39" s="567"/>
      <c r="NQJ39" s="79"/>
      <c r="NQK39" s="79"/>
      <c r="NQL39" s="566"/>
      <c r="NQM39" s="79"/>
      <c r="NQN39" s="79"/>
      <c r="NQO39" s="79"/>
      <c r="NQP39" s="79"/>
      <c r="NQQ39" s="79"/>
      <c r="NQR39" s="79"/>
      <c r="NQS39" s="566"/>
      <c r="NQT39" s="79"/>
      <c r="NQU39" s="79"/>
      <c r="NQV39" s="79"/>
      <c r="NQW39" s="79"/>
      <c r="NQX39" s="567"/>
      <c r="NQY39" s="79"/>
      <c r="NQZ39" s="79"/>
      <c r="NRA39" s="566"/>
      <c r="NRB39" s="79"/>
      <c r="NRC39" s="79"/>
      <c r="NRD39" s="79"/>
      <c r="NRE39" s="79"/>
      <c r="NRF39" s="79"/>
      <c r="NRG39" s="79"/>
      <c r="NRH39" s="566"/>
      <c r="NRI39" s="79"/>
      <c r="NRJ39" s="79"/>
      <c r="NRK39" s="79"/>
      <c r="NRL39" s="79"/>
      <c r="NRM39" s="567"/>
      <c r="NRN39" s="79"/>
      <c r="NRO39" s="79"/>
      <c r="NRP39" s="566"/>
      <c r="NRQ39" s="79"/>
      <c r="NRR39" s="79"/>
      <c r="NRS39" s="79"/>
      <c r="NRT39" s="79"/>
      <c r="NRU39" s="79"/>
      <c r="NRV39" s="79"/>
      <c r="NRW39" s="566"/>
      <c r="NRX39" s="79"/>
      <c r="NRY39" s="79"/>
      <c r="NRZ39" s="79"/>
      <c r="NSA39" s="79"/>
      <c r="NSB39" s="567"/>
      <c r="NSC39" s="79"/>
      <c r="NSD39" s="79"/>
      <c r="NSE39" s="566"/>
      <c r="NSF39" s="79"/>
      <c r="NSG39" s="79"/>
      <c r="NSH39" s="79"/>
      <c r="NSI39" s="79"/>
      <c r="NSJ39" s="79"/>
      <c r="NSK39" s="79"/>
      <c r="NSL39" s="566"/>
      <c r="NSM39" s="79"/>
      <c r="NSN39" s="79"/>
      <c r="NSO39" s="79"/>
      <c r="NSP39" s="79"/>
      <c r="NSQ39" s="567"/>
      <c r="NSR39" s="79"/>
      <c r="NSS39" s="79"/>
      <c r="NST39" s="566"/>
      <c r="NSU39" s="79"/>
      <c r="NSV39" s="79"/>
      <c r="NSW39" s="79"/>
      <c r="NSX39" s="79"/>
      <c r="NSY39" s="79"/>
      <c r="NSZ39" s="79"/>
      <c r="NTA39" s="566"/>
      <c r="NTB39" s="79"/>
      <c r="NTC39" s="79"/>
      <c r="NTD39" s="79"/>
      <c r="NTE39" s="79"/>
      <c r="NTF39" s="567"/>
      <c r="NTG39" s="79"/>
      <c r="NTH39" s="79"/>
      <c r="NTI39" s="566"/>
      <c r="NTJ39" s="79"/>
      <c r="NTK39" s="79"/>
      <c r="NTL39" s="79"/>
      <c r="NTM39" s="79"/>
      <c r="NTN39" s="79"/>
      <c r="NTO39" s="79"/>
      <c r="NTP39" s="566"/>
      <c r="NTQ39" s="79"/>
      <c r="NTR39" s="79"/>
      <c r="NTS39" s="79"/>
      <c r="NTT39" s="79"/>
      <c r="NTU39" s="567"/>
      <c r="NTV39" s="79"/>
      <c r="NTW39" s="79"/>
      <c r="NTX39" s="566"/>
      <c r="NTY39" s="79"/>
      <c r="NTZ39" s="79"/>
      <c r="NUA39" s="79"/>
      <c r="NUB39" s="79"/>
      <c r="NUC39" s="79"/>
      <c r="NUD39" s="79"/>
      <c r="NUE39" s="566"/>
      <c r="NUF39" s="79"/>
      <c r="NUG39" s="79"/>
      <c r="NUH39" s="79"/>
      <c r="NUI39" s="79"/>
      <c r="NUJ39" s="567"/>
      <c r="NUK39" s="79"/>
      <c r="NUL39" s="79"/>
      <c r="NUM39" s="566"/>
      <c r="NUN39" s="79"/>
      <c r="NUO39" s="79"/>
      <c r="NUP39" s="79"/>
      <c r="NUQ39" s="79"/>
      <c r="NUR39" s="79"/>
      <c r="NUS39" s="79"/>
      <c r="NUT39" s="566"/>
      <c r="NUU39" s="79"/>
      <c r="NUV39" s="79"/>
      <c r="NUW39" s="79"/>
      <c r="NUX39" s="79"/>
      <c r="NUY39" s="567"/>
      <c r="NUZ39" s="79"/>
      <c r="NVA39" s="79"/>
      <c r="NVB39" s="566"/>
      <c r="NVC39" s="79"/>
      <c r="NVD39" s="79"/>
      <c r="NVE39" s="79"/>
      <c r="NVF39" s="79"/>
      <c r="NVG39" s="79"/>
      <c r="NVH39" s="79"/>
      <c r="NVI39" s="566"/>
      <c r="NVJ39" s="79"/>
      <c r="NVK39" s="79"/>
      <c r="NVL39" s="79"/>
      <c r="NVM39" s="79"/>
      <c r="NVN39" s="567"/>
      <c r="NVO39" s="79"/>
      <c r="NVP39" s="79"/>
      <c r="NVQ39" s="566"/>
      <c r="NVR39" s="79"/>
      <c r="NVS39" s="79"/>
      <c r="NVT39" s="79"/>
      <c r="NVU39" s="79"/>
      <c r="NVV39" s="79"/>
      <c r="NVW39" s="79"/>
      <c r="NVX39" s="566"/>
      <c r="NVY39" s="79"/>
      <c r="NVZ39" s="79"/>
      <c r="NWA39" s="79"/>
      <c r="NWB39" s="79"/>
      <c r="NWC39" s="567"/>
      <c r="NWD39" s="79"/>
      <c r="NWE39" s="79"/>
      <c r="NWF39" s="566"/>
      <c r="NWG39" s="79"/>
      <c r="NWH39" s="79"/>
      <c r="NWI39" s="79"/>
      <c r="NWJ39" s="79"/>
      <c r="NWK39" s="79"/>
      <c r="NWL39" s="79"/>
      <c r="NWM39" s="566"/>
      <c r="NWN39" s="79"/>
      <c r="NWO39" s="79"/>
      <c r="NWP39" s="79"/>
      <c r="NWQ39" s="79"/>
      <c r="NWR39" s="567"/>
      <c r="NWS39" s="79"/>
      <c r="NWT39" s="79"/>
      <c r="NWU39" s="566"/>
      <c r="NWV39" s="79"/>
      <c r="NWW39" s="79"/>
      <c r="NWX39" s="79"/>
      <c r="NWY39" s="79"/>
      <c r="NWZ39" s="79"/>
      <c r="NXA39" s="79"/>
      <c r="NXB39" s="566"/>
      <c r="NXC39" s="79"/>
      <c r="NXD39" s="79"/>
      <c r="NXE39" s="79"/>
      <c r="NXF39" s="79"/>
      <c r="NXG39" s="567"/>
      <c r="NXH39" s="79"/>
      <c r="NXI39" s="79"/>
      <c r="NXJ39" s="566"/>
      <c r="NXK39" s="79"/>
      <c r="NXL39" s="79"/>
      <c r="NXM39" s="79"/>
      <c r="NXN39" s="79"/>
      <c r="NXO39" s="79"/>
      <c r="NXP39" s="79"/>
      <c r="NXQ39" s="566"/>
      <c r="NXR39" s="79"/>
      <c r="NXS39" s="79"/>
      <c r="NXT39" s="79"/>
      <c r="NXU39" s="79"/>
      <c r="NXV39" s="567"/>
      <c r="NXW39" s="79"/>
      <c r="NXX39" s="79"/>
      <c r="NXY39" s="566"/>
      <c r="NXZ39" s="79"/>
      <c r="NYA39" s="79"/>
      <c r="NYB39" s="79"/>
      <c r="NYC39" s="79"/>
      <c r="NYD39" s="79"/>
      <c r="NYE39" s="79"/>
      <c r="NYF39" s="566"/>
      <c r="NYG39" s="79"/>
      <c r="NYH39" s="79"/>
      <c r="NYI39" s="79"/>
      <c r="NYJ39" s="79"/>
      <c r="NYK39" s="567"/>
      <c r="NYL39" s="79"/>
      <c r="NYM39" s="79"/>
      <c r="NYN39" s="566"/>
      <c r="NYO39" s="79"/>
      <c r="NYP39" s="79"/>
      <c r="NYQ39" s="79"/>
      <c r="NYR39" s="79"/>
      <c r="NYS39" s="79"/>
      <c r="NYT39" s="79"/>
      <c r="NYU39" s="566"/>
      <c r="NYV39" s="79"/>
      <c r="NYW39" s="79"/>
      <c r="NYX39" s="79"/>
      <c r="NYY39" s="79"/>
      <c r="NYZ39" s="567"/>
      <c r="NZA39" s="79"/>
      <c r="NZB39" s="79"/>
      <c r="NZC39" s="566"/>
      <c r="NZD39" s="79"/>
      <c r="NZE39" s="79"/>
      <c r="NZF39" s="79"/>
      <c r="NZG39" s="79"/>
      <c r="NZH39" s="79"/>
      <c r="NZI39" s="79"/>
      <c r="NZJ39" s="566"/>
      <c r="NZK39" s="79"/>
      <c r="NZL39" s="79"/>
      <c r="NZM39" s="79"/>
      <c r="NZN39" s="79"/>
      <c r="NZO39" s="567"/>
      <c r="NZP39" s="79"/>
      <c r="NZQ39" s="79"/>
      <c r="NZR39" s="566"/>
      <c r="NZS39" s="79"/>
      <c r="NZT39" s="79"/>
      <c r="NZU39" s="79"/>
      <c r="NZV39" s="79"/>
      <c r="NZW39" s="79"/>
      <c r="NZX39" s="79"/>
      <c r="NZY39" s="566"/>
      <c r="NZZ39" s="79"/>
      <c r="OAA39" s="79"/>
      <c r="OAB39" s="79"/>
      <c r="OAC39" s="79"/>
      <c r="OAD39" s="567"/>
      <c r="OAE39" s="79"/>
      <c r="OAF39" s="79"/>
      <c r="OAG39" s="566"/>
      <c r="OAH39" s="79"/>
      <c r="OAI39" s="79"/>
      <c r="OAJ39" s="79"/>
      <c r="OAK39" s="79"/>
      <c r="OAL39" s="79"/>
      <c r="OAM39" s="79"/>
      <c r="OAN39" s="566"/>
      <c r="OAO39" s="79"/>
      <c r="OAP39" s="79"/>
      <c r="OAQ39" s="79"/>
      <c r="OAR39" s="79"/>
      <c r="OAS39" s="567"/>
      <c r="OAT39" s="79"/>
      <c r="OAU39" s="79"/>
      <c r="OAV39" s="566"/>
      <c r="OAW39" s="79"/>
      <c r="OAX39" s="79"/>
      <c r="OAY39" s="79"/>
      <c r="OAZ39" s="79"/>
      <c r="OBA39" s="79"/>
      <c r="OBB39" s="79"/>
      <c r="OBC39" s="566"/>
      <c r="OBD39" s="79"/>
      <c r="OBE39" s="79"/>
      <c r="OBF39" s="79"/>
      <c r="OBG39" s="79"/>
      <c r="OBH39" s="567"/>
      <c r="OBI39" s="79"/>
      <c r="OBJ39" s="79"/>
      <c r="OBK39" s="566"/>
      <c r="OBL39" s="79"/>
      <c r="OBM39" s="79"/>
      <c r="OBN39" s="79"/>
      <c r="OBO39" s="79"/>
      <c r="OBP39" s="79"/>
      <c r="OBQ39" s="79"/>
      <c r="OBR39" s="566"/>
      <c r="OBS39" s="79"/>
      <c r="OBT39" s="79"/>
      <c r="OBU39" s="79"/>
      <c r="OBV39" s="79"/>
      <c r="OBW39" s="567"/>
      <c r="OBX39" s="79"/>
      <c r="OBY39" s="79"/>
      <c r="OBZ39" s="566"/>
      <c r="OCA39" s="79"/>
      <c r="OCB39" s="79"/>
      <c r="OCC39" s="79"/>
      <c r="OCD39" s="79"/>
      <c r="OCE39" s="79"/>
      <c r="OCF39" s="79"/>
      <c r="OCG39" s="566"/>
      <c r="OCH39" s="79"/>
      <c r="OCI39" s="79"/>
      <c r="OCJ39" s="79"/>
      <c r="OCK39" s="79"/>
      <c r="OCL39" s="567"/>
      <c r="OCM39" s="79"/>
      <c r="OCN39" s="79"/>
      <c r="OCO39" s="566"/>
      <c r="OCP39" s="79"/>
      <c r="OCQ39" s="79"/>
      <c r="OCR39" s="79"/>
      <c r="OCS39" s="79"/>
      <c r="OCT39" s="79"/>
      <c r="OCU39" s="79"/>
      <c r="OCV39" s="566"/>
      <c r="OCW39" s="79"/>
      <c r="OCX39" s="79"/>
      <c r="OCY39" s="79"/>
      <c r="OCZ39" s="79"/>
      <c r="ODA39" s="567"/>
      <c r="ODB39" s="79"/>
      <c r="ODC39" s="79"/>
      <c r="ODD39" s="566"/>
      <c r="ODE39" s="79"/>
      <c r="ODF39" s="79"/>
      <c r="ODG39" s="79"/>
      <c r="ODH39" s="79"/>
      <c r="ODI39" s="79"/>
      <c r="ODJ39" s="79"/>
      <c r="ODK39" s="566"/>
      <c r="ODL39" s="79"/>
      <c r="ODM39" s="79"/>
      <c r="ODN39" s="79"/>
      <c r="ODO39" s="79"/>
      <c r="ODP39" s="567"/>
      <c r="ODQ39" s="79"/>
      <c r="ODR39" s="79"/>
      <c r="ODS39" s="566"/>
      <c r="ODT39" s="79"/>
      <c r="ODU39" s="79"/>
      <c r="ODV39" s="79"/>
      <c r="ODW39" s="79"/>
      <c r="ODX39" s="79"/>
      <c r="ODY39" s="79"/>
      <c r="ODZ39" s="566"/>
      <c r="OEA39" s="79"/>
      <c r="OEB39" s="79"/>
      <c r="OEC39" s="79"/>
      <c r="OED39" s="79"/>
      <c r="OEE39" s="567"/>
      <c r="OEF39" s="79"/>
      <c r="OEG39" s="79"/>
      <c r="OEH39" s="566"/>
      <c r="OEI39" s="79"/>
      <c r="OEJ39" s="79"/>
      <c r="OEK39" s="79"/>
      <c r="OEL39" s="79"/>
      <c r="OEM39" s="79"/>
      <c r="OEN39" s="79"/>
      <c r="OEO39" s="566"/>
      <c r="OEP39" s="79"/>
      <c r="OEQ39" s="79"/>
      <c r="OER39" s="79"/>
      <c r="OES39" s="79"/>
      <c r="OET39" s="567"/>
      <c r="OEU39" s="79"/>
      <c r="OEV39" s="79"/>
      <c r="OEW39" s="566"/>
      <c r="OEX39" s="79"/>
      <c r="OEY39" s="79"/>
      <c r="OEZ39" s="79"/>
      <c r="OFA39" s="79"/>
      <c r="OFB39" s="79"/>
      <c r="OFC39" s="79"/>
      <c r="OFD39" s="566"/>
      <c r="OFE39" s="79"/>
      <c r="OFF39" s="79"/>
      <c r="OFG39" s="79"/>
      <c r="OFH39" s="79"/>
      <c r="OFI39" s="567"/>
      <c r="OFJ39" s="79"/>
      <c r="OFK39" s="79"/>
      <c r="OFL39" s="566"/>
      <c r="OFM39" s="79"/>
      <c r="OFN39" s="79"/>
      <c r="OFO39" s="79"/>
      <c r="OFP39" s="79"/>
      <c r="OFQ39" s="79"/>
      <c r="OFR39" s="79"/>
      <c r="OFS39" s="566"/>
      <c r="OFT39" s="79"/>
      <c r="OFU39" s="79"/>
      <c r="OFV39" s="79"/>
      <c r="OFW39" s="79"/>
      <c r="OFX39" s="567"/>
      <c r="OFY39" s="79"/>
      <c r="OFZ39" s="79"/>
      <c r="OGA39" s="566"/>
      <c r="OGB39" s="79"/>
      <c r="OGC39" s="79"/>
      <c r="OGD39" s="79"/>
      <c r="OGE39" s="79"/>
      <c r="OGF39" s="79"/>
      <c r="OGG39" s="79"/>
      <c r="OGH39" s="566"/>
      <c r="OGI39" s="79"/>
      <c r="OGJ39" s="79"/>
      <c r="OGK39" s="79"/>
      <c r="OGL39" s="79"/>
      <c r="OGM39" s="567"/>
      <c r="OGN39" s="79"/>
      <c r="OGO39" s="79"/>
      <c r="OGP39" s="566"/>
      <c r="OGQ39" s="79"/>
      <c r="OGR39" s="79"/>
      <c r="OGS39" s="79"/>
      <c r="OGT39" s="79"/>
      <c r="OGU39" s="79"/>
      <c r="OGV39" s="79"/>
      <c r="OGW39" s="566"/>
      <c r="OGX39" s="79"/>
      <c r="OGY39" s="79"/>
      <c r="OGZ39" s="79"/>
      <c r="OHA39" s="79"/>
      <c r="OHB39" s="567"/>
      <c r="OHC39" s="79"/>
      <c r="OHD39" s="79"/>
      <c r="OHE39" s="566"/>
      <c r="OHF39" s="79"/>
      <c r="OHG39" s="79"/>
      <c r="OHH39" s="79"/>
      <c r="OHI39" s="79"/>
      <c r="OHJ39" s="79"/>
      <c r="OHK39" s="79"/>
      <c r="OHL39" s="566"/>
      <c r="OHM39" s="79"/>
      <c r="OHN39" s="79"/>
      <c r="OHO39" s="79"/>
      <c r="OHP39" s="79"/>
      <c r="OHQ39" s="567"/>
      <c r="OHR39" s="79"/>
      <c r="OHS39" s="79"/>
      <c r="OHT39" s="566"/>
      <c r="OHU39" s="79"/>
      <c r="OHV39" s="79"/>
      <c r="OHW39" s="79"/>
      <c r="OHX39" s="79"/>
      <c r="OHY39" s="79"/>
      <c r="OHZ39" s="79"/>
      <c r="OIA39" s="566"/>
      <c r="OIB39" s="79"/>
      <c r="OIC39" s="79"/>
      <c r="OID39" s="79"/>
      <c r="OIE39" s="79"/>
      <c r="OIF39" s="567"/>
      <c r="OIG39" s="79"/>
      <c r="OIH39" s="79"/>
      <c r="OII39" s="566"/>
      <c r="OIJ39" s="79"/>
      <c r="OIK39" s="79"/>
      <c r="OIL39" s="79"/>
      <c r="OIM39" s="79"/>
      <c r="OIN39" s="79"/>
      <c r="OIO39" s="79"/>
      <c r="OIP39" s="566"/>
      <c r="OIQ39" s="79"/>
      <c r="OIR39" s="79"/>
      <c r="OIS39" s="79"/>
      <c r="OIT39" s="79"/>
      <c r="OIU39" s="567"/>
      <c r="OIV39" s="79"/>
      <c r="OIW39" s="79"/>
      <c r="OIX39" s="566"/>
      <c r="OIY39" s="79"/>
      <c r="OIZ39" s="79"/>
      <c r="OJA39" s="79"/>
      <c r="OJB39" s="79"/>
      <c r="OJC39" s="79"/>
      <c r="OJD39" s="79"/>
      <c r="OJE39" s="566"/>
      <c r="OJF39" s="79"/>
      <c r="OJG39" s="79"/>
      <c r="OJH39" s="79"/>
      <c r="OJI39" s="79"/>
      <c r="OJJ39" s="567"/>
      <c r="OJK39" s="79"/>
      <c r="OJL39" s="79"/>
      <c r="OJM39" s="566"/>
      <c r="OJN39" s="79"/>
      <c r="OJO39" s="79"/>
      <c r="OJP39" s="79"/>
      <c r="OJQ39" s="79"/>
      <c r="OJR39" s="79"/>
      <c r="OJS39" s="79"/>
      <c r="OJT39" s="566"/>
      <c r="OJU39" s="79"/>
      <c r="OJV39" s="79"/>
      <c r="OJW39" s="79"/>
      <c r="OJX39" s="79"/>
      <c r="OJY39" s="567"/>
      <c r="OJZ39" s="79"/>
      <c r="OKA39" s="79"/>
      <c r="OKB39" s="566"/>
      <c r="OKC39" s="79"/>
      <c r="OKD39" s="79"/>
      <c r="OKE39" s="79"/>
      <c r="OKF39" s="79"/>
      <c r="OKG39" s="79"/>
      <c r="OKH39" s="79"/>
      <c r="OKI39" s="566"/>
      <c r="OKJ39" s="79"/>
      <c r="OKK39" s="79"/>
      <c r="OKL39" s="79"/>
      <c r="OKM39" s="79"/>
      <c r="OKN39" s="567"/>
      <c r="OKO39" s="79"/>
      <c r="OKP39" s="79"/>
      <c r="OKQ39" s="566"/>
      <c r="OKR39" s="79"/>
      <c r="OKS39" s="79"/>
      <c r="OKT39" s="79"/>
      <c r="OKU39" s="79"/>
      <c r="OKV39" s="79"/>
      <c r="OKW39" s="79"/>
      <c r="OKX39" s="566"/>
      <c r="OKY39" s="79"/>
      <c r="OKZ39" s="79"/>
      <c r="OLA39" s="79"/>
      <c r="OLB39" s="79"/>
      <c r="OLC39" s="567"/>
      <c r="OLD39" s="79"/>
      <c r="OLE39" s="79"/>
      <c r="OLF39" s="566"/>
      <c r="OLG39" s="79"/>
      <c r="OLH39" s="79"/>
      <c r="OLI39" s="79"/>
      <c r="OLJ39" s="79"/>
      <c r="OLK39" s="79"/>
      <c r="OLL39" s="79"/>
      <c r="OLM39" s="566"/>
      <c r="OLN39" s="79"/>
      <c r="OLO39" s="79"/>
      <c r="OLP39" s="79"/>
      <c r="OLQ39" s="79"/>
      <c r="OLR39" s="567"/>
      <c r="OLS39" s="79"/>
      <c r="OLT39" s="79"/>
      <c r="OLU39" s="566"/>
      <c r="OLV39" s="79"/>
      <c r="OLW39" s="79"/>
      <c r="OLX39" s="79"/>
      <c r="OLY39" s="79"/>
      <c r="OLZ39" s="79"/>
      <c r="OMA39" s="79"/>
      <c r="OMB39" s="566"/>
      <c r="OMC39" s="79"/>
      <c r="OMD39" s="79"/>
      <c r="OME39" s="79"/>
      <c r="OMF39" s="79"/>
      <c r="OMG39" s="567"/>
      <c r="OMH39" s="79"/>
      <c r="OMI39" s="79"/>
      <c r="OMJ39" s="566"/>
      <c r="OMK39" s="79"/>
      <c r="OML39" s="79"/>
      <c r="OMM39" s="79"/>
      <c r="OMN39" s="79"/>
      <c r="OMO39" s="79"/>
      <c r="OMP39" s="79"/>
      <c r="OMQ39" s="566"/>
      <c r="OMR39" s="79"/>
      <c r="OMS39" s="79"/>
      <c r="OMT39" s="79"/>
      <c r="OMU39" s="79"/>
      <c r="OMV39" s="567"/>
      <c r="OMW39" s="79"/>
      <c r="OMX39" s="79"/>
      <c r="OMY39" s="566"/>
      <c r="OMZ39" s="79"/>
      <c r="ONA39" s="79"/>
      <c r="ONB39" s="79"/>
      <c r="ONC39" s="79"/>
      <c r="OND39" s="79"/>
      <c r="ONE39" s="79"/>
      <c r="ONF39" s="566"/>
      <c r="ONG39" s="79"/>
      <c r="ONH39" s="79"/>
      <c r="ONI39" s="79"/>
      <c r="ONJ39" s="79"/>
      <c r="ONK39" s="567"/>
      <c r="ONL39" s="79"/>
      <c r="ONM39" s="79"/>
      <c r="ONN39" s="566"/>
      <c r="ONO39" s="79"/>
      <c r="ONP39" s="79"/>
      <c r="ONQ39" s="79"/>
      <c r="ONR39" s="79"/>
      <c r="ONS39" s="79"/>
      <c r="ONT39" s="79"/>
      <c r="ONU39" s="566"/>
      <c r="ONV39" s="79"/>
      <c r="ONW39" s="79"/>
      <c r="ONX39" s="79"/>
      <c r="ONY39" s="79"/>
      <c r="ONZ39" s="567"/>
      <c r="OOA39" s="79"/>
      <c r="OOB39" s="79"/>
      <c r="OOC39" s="566"/>
      <c r="OOD39" s="79"/>
      <c r="OOE39" s="79"/>
      <c r="OOF39" s="79"/>
      <c r="OOG39" s="79"/>
      <c r="OOH39" s="79"/>
      <c r="OOI39" s="79"/>
      <c r="OOJ39" s="566"/>
      <c r="OOK39" s="79"/>
      <c r="OOL39" s="79"/>
      <c r="OOM39" s="79"/>
      <c r="OON39" s="79"/>
      <c r="OOO39" s="567"/>
      <c r="OOP39" s="79"/>
      <c r="OOQ39" s="79"/>
      <c r="OOR39" s="566"/>
      <c r="OOS39" s="79"/>
      <c r="OOT39" s="79"/>
      <c r="OOU39" s="79"/>
      <c r="OOV39" s="79"/>
      <c r="OOW39" s="79"/>
      <c r="OOX39" s="79"/>
      <c r="OOY39" s="566"/>
      <c r="OOZ39" s="79"/>
      <c r="OPA39" s="79"/>
      <c r="OPB39" s="79"/>
      <c r="OPC39" s="79"/>
      <c r="OPD39" s="567"/>
      <c r="OPE39" s="79"/>
      <c r="OPF39" s="79"/>
      <c r="OPG39" s="566"/>
      <c r="OPH39" s="79"/>
      <c r="OPI39" s="79"/>
      <c r="OPJ39" s="79"/>
      <c r="OPK39" s="79"/>
      <c r="OPL39" s="79"/>
      <c r="OPM39" s="79"/>
      <c r="OPN39" s="566"/>
      <c r="OPO39" s="79"/>
      <c r="OPP39" s="79"/>
      <c r="OPQ39" s="79"/>
      <c r="OPR39" s="79"/>
      <c r="OPS39" s="567"/>
      <c r="OPT39" s="79"/>
      <c r="OPU39" s="79"/>
      <c r="OPV39" s="566"/>
      <c r="OPW39" s="79"/>
      <c r="OPX39" s="79"/>
      <c r="OPY39" s="79"/>
      <c r="OPZ39" s="79"/>
      <c r="OQA39" s="79"/>
      <c r="OQB39" s="79"/>
      <c r="OQC39" s="566"/>
      <c r="OQD39" s="79"/>
      <c r="OQE39" s="79"/>
      <c r="OQF39" s="79"/>
      <c r="OQG39" s="79"/>
      <c r="OQH39" s="567"/>
      <c r="OQI39" s="79"/>
      <c r="OQJ39" s="79"/>
      <c r="OQK39" s="566"/>
      <c r="OQL39" s="79"/>
      <c r="OQM39" s="79"/>
      <c r="OQN39" s="79"/>
      <c r="OQO39" s="79"/>
      <c r="OQP39" s="79"/>
      <c r="OQQ39" s="79"/>
      <c r="OQR39" s="566"/>
      <c r="OQS39" s="79"/>
      <c r="OQT39" s="79"/>
      <c r="OQU39" s="79"/>
      <c r="OQV39" s="79"/>
      <c r="OQW39" s="567"/>
      <c r="OQX39" s="79"/>
      <c r="OQY39" s="79"/>
      <c r="OQZ39" s="566"/>
      <c r="ORA39" s="79"/>
      <c r="ORB39" s="79"/>
      <c r="ORC39" s="79"/>
      <c r="ORD39" s="79"/>
      <c r="ORE39" s="79"/>
      <c r="ORF39" s="79"/>
      <c r="ORG39" s="566"/>
      <c r="ORH39" s="79"/>
      <c r="ORI39" s="79"/>
      <c r="ORJ39" s="79"/>
      <c r="ORK39" s="79"/>
      <c r="ORL39" s="567"/>
      <c r="ORM39" s="79"/>
      <c r="ORN39" s="79"/>
      <c r="ORO39" s="566"/>
      <c r="ORP39" s="79"/>
      <c r="ORQ39" s="79"/>
      <c r="ORR39" s="79"/>
      <c r="ORS39" s="79"/>
      <c r="ORT39" s="79"/>
      <c r="ORU39" s="79"/>
      <c r="ORV39" s="566"/>
      <c r="ORW39" s="79"/>
      <c r="ORX39" s="79"/>
      <c r="ORY39" s="79"/>
      <c r="ORZ39" s="79"/>
      <c r="OSA39" s="567"/>
      <c r="OSB39" s="79"/>
      <c r="OSC39" s="79"/>
      <c r="OSD39" s="566"/>
      <c r="OSE39" s="79"/>
      <c r="OSF39" s="79"/>
      <c r="OSG39" s="79"/>
      <c r="OSH39" s="79"/>
      <c r="OSI39" s="79"/>
      <c r="OSJ39" s="79"/>
      <c r="OSK39" s="566"/>
      <c r="OSL39" s="79"/>
      <c r="OSM39" s="79"/>
      <c r="OSN39" s="79"/>
      <c r="OSO39" s="79"/>
      <c r="OSP39" s="567"/>
      <c r="OSQ39" s="79"/>
      <c r="OSR39" s="79"/>
      <c r="OSS39" s="566"/>
      <c r="OST39" s="79"/>
      <c r="OSU39" s="79"/>
      <c r="OSV39" s="79"/>
      <c r="OSW39" s="79"/>
      <c r="OSX39" s="79"/>
      <c r="OSY39" s="79"/>
      <c r="OSZ39" s="566"/>
      <c r="OTA39" s="79"/>
      <c r="OTB39" s="79"/>
      <c r="OTC39" s="79"/>
      <c r="OTD39" s="79"/>
      <c r="OTE39" s="567"/>
      <c r="OTF39" s="79"/>
      <c r="OTG39" s="79"/>
      <c r="OTH39" s="566"/>
      <c r="OTI39" s="79"/>
      <c r="OTJ39" s="79"/>
      <c r="OTK39" s="79"/>
      <c r="OTL39" s="79"/>
      <c r="OTM39" s="79"/>
      <c r="OTN39" s="79"/>
      <c r="OTO39" s="566"/>
      <c r="OTP39" s="79"/>
      <c r="OTQ39" s="79"/>
      <c r="OTR39" s="79"/>
      <c r="OTS39" s="79"/>
      <c r="OTT39" s="567"/>
      <c r="OTU39" s="79"/>
      <c r="OTV39" s="79"/>
      <c r="OTW39" s="566"/>
      <c r="OTX39" s="79"/>
      <c r="OTY39" s="79"/>
      <c r="OTZ39" s="79"/>
      <c r="OUA39" s="79"/>
      <c r="OUB39" s="79"/>
      <c r="OUC39" s="79"/>
      <c r="OUD39" s="566"/>
      <c r="OUE39" s="79"/>
      <c r="OUF39" s="79"/>
      <c r="OUG39" s="79"/>
      <c r="OUH39" s="79"/>
      <c r="OUI39" s="567"/>
      <c r="OUJ39" s="79"/>
      <c r="OUK39" s="79"/>
      <c r="OUL39" s="566"/>
      <c r="OUM39" s="79"/>
      <c r="OUN39" s="79"/>
      <c r="OUO39" s="79"/>
      <c r="OUP39" s="79"/>
      <c r="OUQ39" s="79"/>
      <c r="OUR39" s="79"/>
      <c r="OUS39" s="566"/>
      <c r="OUT39" s="79"/>
      <c r="OUU39" s="79"/>
      <c r="OUV39" s="79"/>
      <c r="OUW39" s="79"/>
      <c r="OUX39" s="567"/>
      <c r="OUY39" s="79"/>
      <c r="OUZ39" s="79"/>
      <c r="OVA39" s="566"/>
      <c r="OVB39" s="79"/>
      <c r="OVC39" s="79"/>
      <c r="OVD39" s="79"/>
      <c r="OVE39" s="79"/>
      <c r="OVF39" s="79"/>
      <c r="OVG39" s="79"/>
      <c r="OVH39" s="566"/>
      <c r="OVI39" s="79"/>
      <c r="OVJ39" s="79"/>
      <c r="OVK39" s="79"/>
      <c r="OVL39" s="79"/>
      <c r="OVM39" s="567"/>
      <c r="OVN39" s="79"/>
      <c r="OVO39" s="79"/>
      <c r="OVP39" s="566"/>
      <c r="OVQ39" s="79"/>
      <c r="OVR39" s="79"/>
      <c r="OVS39" s="79"/>
      <c r="OVT39" s="79"/>
      <c r="OVU39" s="79"/>
      <c r="OVV39" s="79"/>
      <c r="OVW39" s="566"/>
      <c r="OVX39" s="79"/>
      <c r="OVY39" s="79"/>
      <c r="OVZ39" s="79"/>
      <c r="OWA39" s="79"/>
      <c r="OWB39" s="567"/>
      <c r="OWC39" s="79"/>
      <c r="OWD39" s="79"/>
      <c r="OWE39" s="566"/>
      <c r="OWF39" s="79"/>
      <c r="OWG39" s="79"/>
      <c r="OWH39" s="79"/>
      <c r="OWI39" s="79"/>
      <c r="OWJ39" s="79"/>
      <c r="OWK39" s="79"/>
      <c r="OWL39" s="566"/>
      <c r="OWM39" s="79"/>
      <c r="OWN39" s="79"/>
      <c r="OWO39" s="79"/>
      <c r="OWP39" s="79"/>
      <c r="OWQ39" s="567"/>
      <c r="OWR39" s="79"/>
      <c r="OWS39" s="79"/>
      <c r="OWT39" s="566"/>
      <c r="OWU39" s="79"/>
      <c r="OWV39" s="79"/>
      <c r="OWW39" s="79"/>
      <c r="OWX39" s="79"/>
      <c r="OWY39" s="79"/>
      <c r="OWZ39" s="79"/>
      <c r="OXA39" s="566"/>
      <c r="OXB39" s="79"/>
      <c r="OXC39" s="79"/>
      <c r="OXD39" s="79"/>
      <c r="OXE39" s="79"/>
      <c r="OXF39" s="567"/>
      <c r="OXG39" s="79"/>
      <c r="OXH39" s="79"/>
      <c r="OXI39" s="566"/>
      <c r="OXJ39" s="79"/>
      <c r="OXK39" s="79"/>
      <c r="OXL39" s="79"/>
      <c r="OXM39" s="79"/>
      <c r="OXN39" s="79"/>
      <c r="OXO39" s="79"/>
      <c r="OXP39" s="566"/>
      <c r="OXQ39" s="79"/>
      <c r="OXR39" s="79"/>
      <c r="OXS39" s="79"/>
      <c r="OXT39" s="79"/>
      <c r="OXU39" s="567"/>
      <c r="OXV39" s="79"/>
      <c r="OXW39" s="79"/>
      <c r="OXX39" s="566"/>
      <c r="OXY39" s="79"/>
      <c r="OXZ39" s="79"/>
      <c r="OYA39" s="79"/>
      <c r="OYB39" s="79"/>
      <c r="OYC39" s="79"/>
      <c r="OYD39" s="79"/>
      <c r="OYE39" s="566"/>
      <c r="OYF39" s="79"/>
      <c r="OYG39" s="79"/>
      <c r="OYH39" s="79"/>
      <c r="OYI39" s="79"/>
      <c r="OYJ39" s="567"/>
      <c r="OYK39" s="79"/>
      <c r="OYL39" s="79"/>
      <c r="OYM39" s="566"/>
      <c r="OYN39" s="79"/>
      <c r="OYO39" s="79"/>
      <c r="OYP39" s="79"/>
      <c r="OYQ39" s="79"/>
      <c r="OYR39" s="79"/>
      <c r="OYS39" s="79"/>
      <c r="OYT39" s="566"/>
      <c r="OYU39" s="79"/>
      <c r="OYV39" s="79"/>
      <c r="OYW39" s="79"/>
      <c r="OYX39" s="79"/>
      <c r="OYY39" s="567"/>
      <c r="OYZ39" s="79"/>
      <c r="OZA39" s="79"/>
      <c r="OZB39" s="566"/>
      <c r="OZC39" s="79"/>
      <c r="OZD39" s="79"/>
      <c r="OZE39" s="79"/>
      <c r="OZF39" s="79"/>
      <c r="OZG39" s="79"/>
      <c r="OZH39" s="79"/>
      <c r="OZI39" s="566"/>
      <c r="OZJ39" s="79"/>
      <c r="OZK39" s="79"/>
      <c r="OZL39" s="79"/>
      <c r="OZM39" s="79"/>
      <c r="OZN39" s="567"/>
      <c r="OZO39" s="79"/>
      <c r="OZP39" s="79"/>
      <c r="OZQ39" s="566"/>
      <c r="OZR39" s="79"/>
      <c r="OZS39" s="79"/>
      <c r="OZT39" s="79"/>
      <c r="OZU39" s="79"/>
      <c r="OZV39" s="79"/>
      <c r="OZW39" s="79"/>
      <c r="OZX39" s="566"/>
      <c r="OZY39" s="79"/>
      <c r="OZZ39" s="79"/>
      <c r="PAA39" s="79"/>
      <c r="PAB39" s="79"/>
      <c r="PAC39" s="567"/>
      <c r="PAD39" s="79"/>
      <c r="PAE39" s="79"/>
      <c r="PAF39" s="566"/>
      <c r="PAG39" s="79"/>
      <c r="PAH39" s="79"/>
      <c r="PAI39" s="79"/>
      <c r="PAJ39" s="79"/>
      <c r="PAK39" s="79"/>
      <c r="PAL39" s="79"/>
      <c r="PAM39" s="566"/>
      <c r="PAN39" s="79"/>
      <c r="PAO39" s="79"/>
      <c r="PAP39" s="79"/>
      <c r="PAQ39" s="79"/>
      <c r="PAR39" s="567"/>
      <c r="PAS39" s="79"/>
      <c r="PAT39" s="79"/>
      <c r="PAU39" s="566"/>
      <c r="PAV39" s="79"/>
      <c r="PAW39" s="79"/>
      <c r="PAX39" s="79"/>
      <c r="PAY39" s="79"/>
      <c r="PAZ39" s="79"/>
      <c r="PBA39" s="79"/>
      <c r="PBB39" s="566"/>
      <c r="PBC39" s="79"/>
      <c r="PBD39" s="79"/>
      <c r="PBE39" s="79"/>
      <c r="PBF39" s="79"/>
      <c r="PBG39" s="567"/>
      <c r="PBH39" s="79"/>
      <c r="PBI39" s="79"/>
      <c r="PBJ39" s="566"/>
      <c r="PBK39" s="79"/>
      <c r="PBL39" s="79"/>
      <c r="PBM39" s="79"/>
      <c r="PBN39" s="79"/>
      <c r="PBO39" s="79"/>
      <c r="PBP39" s="79"/>
      <c r="PBQ39" s="566"/>
      <c r="PBR39" s="79"/>
      <c r="PBS39" s="79"/>
      <c r="PBT39" s="79"/>
      <c r="PBU39" s="79"/>
      <c r="PBV39" s="567"/>
      <c r="PBW39" s="79"/>
      <c r="PBX39" s="79"/>
      <c r="PBY39" s="566"/>
      <c r="PBZ39" s="79"/>
      <c r="PCA39" s="79"/>
      <c r="PCB39" s="79"/>
      <c r="PCC39" s="79"/>
      <c r="PCD39" s="79"/>
      <c r="PCE39" s="79"/>
      <c r="PCF39" s="566"/>
      <c r="PCG39" s="79"/>
      <c r="PCH39" s="79"/>
      <c r="PCI39" s="79"/>
      <c r="PCJ39" s="79"/>
      <c r="PCK39" s="567"/>
      <c r="PCL39" s="79"/>
      <c r="PCM39" s="79"/>
      <c r="PCN39" s="566"/>
      <c r="PCO39" s="79"/>
      <c r="PCP39" s="79"/>
      <c r="PCQ39" s="79"/>
      <c r="PCR39" s="79"/>
      <c r="PCS39" s="79"/>
      <c r="PCT39" s="79"/>
      <c r="PCU39" s="566"/>
      <c r="PCV39" s="79"/>
      <c r="PCW39" s="79"/>
      <c r="PCX39" s="79"/>
      <c r="PCY39" s="79"/>
      <c r="PCZ39" s="567"/>
      <c r="PDA39" s="79"/>
      <c r="PDB39" s="79"/>
      <c r="PDC39" s="566"/>
      <c r="PDD39" s="79"/>
      <c r="PDE39" s="79"/>
      <c r="PDF39" s="79"/>
      <c r="PDG39" s="79"/>
      <c r="PDH39" s="79"/>
      <c r="PDI39" s="79"/>
      <c r="PDJ39" s="566"/>
      <c r="PDK39" s="79"/>
      <c r="PDL39" s="79"/>
      <c r="PDM39" s="79"/>
      <c r="PDN39" s="79"/>
      <c r="PDO39" s="567"/>
      <c r="PDP39" s="79"/>
      <c r="PDQ39" s="79"/>
      <c r="PDR39" s="566"/>
      <c r="PDS39" s="79"/>
      <c r="PDT39" s="79"/>
      <c r="PDU39" s="79"/>
      <c r="PDV39" s="79"/>
      <c r="PDW39" s="79"/>
      <c r="PDX39" s="79"/>
      <c r="PDY39" s="566"/>
      <c r="PDZ39" s="79"/>
      <c r="PEA39" s="79"/>
      <c r="PEB39" s="79"/>
      <c r="PEC39" s="79"/>
      <c r="PED39" s="567"/>
      <c r="PEE39" s="79"/>
      <c r="PEF39" s="79"/>
      <c r="PEG39" s="566"/>
      <c r="PEH39" s="79"/>
      <c r="PEI39" s="79"/>
      <c r="PEJ39" s="79"/>
      <c r="PEK39" s="79"/>
      <c r="PEL39" s="79"/>
      <c r="PEM39" s="79"/>
      <c r="PEN39" s="566"/>
      <c r="PEO39" s="79"/>
      <c r="PEP39" s="79"/>
      <c r="PEQ39" s="79"/>
      <c r="PER39" s="79"/>
      <c r="PES39" s="567"/>
      <c r="PET39" s="79"/>
      <c r="PEU39" s="79"/>
      <c r="PEV39" s="566"/>
      <c r="PEW39" s="79"/>
      <c r="PEX39" s="79"/>
      <c r="PEY39" s="79"/>
      <c r="PEZ39" s="79"/>
      <c r="PFA39" s="79"/>
      <c r="PFB39" s="79"/>
      <c r="PFC39" s="566"/>
      <c r="PFD39" s="79"/>
      <c r="PFE39" s="79"/>
      <c r="PFF39" s="79"/>
      <c r="PFG39" s="79"/>
      <c r="PFH39" s="567"/>
      <c r="PFI39" s="79"/>
      <c r="PFJ39" s="79"/>
      <c r="PFK39" s="566"/>
      <c r="PFL39" s="79"/>
      <c r="PFM39" s="79"/>
      <c r="PFN39" s="79"/>
      <c r="PFO39" s="79"/>
      <c r="PFP39" s="79"/>
      <c r="PFQ39" s="79"/>
      <c r="PFR39" s="566"/>
      <c r="PFS39" s="79"/>
      <c r="PFT39" s="79"/>
      <c r="PFU39" s="79"/>
      <c r="PFV39" s="79"/>
      <c r="PFW39" s="567"/>
      <c r="PFX39" s="79"/>
      <c r="PFY39" s="79"/>
      <c r="PFZ39" s="566"/>
      <c r="PGA39" s="79"/>
      <c r="PGB39" s="79"/>
      <c r="PGC39" s="79"/>
      <c r="PGD39" s="79"/>
      <c r="PGE39" s="79"/>
      <c r="PGF39" s="79"/>
      <c r="PGG39" s="566"/>
      <c r="PGH39" s="79"/>
      <c r="PGI39" s="79"/>
      <c r="PGJ39" s="79"/>
      <c r="PGK39" s="79"/>
      <c r="PGL39" s="567"/>
      <c r="PGM39" s="79"/>
      <c r="PGN39" s="79"/>
      <c r="PGO39" s="566"/>
      <c r="PGP39" s="79"/>
      <c r="PGQ39" s="79"/>
      <c r="PGR39" s="79"/>
      <c r="PGS39" s="79"/>
      <c r="PGT39" s="79"/>
      <c r="PGU39" s="79"/>
      <c r="PGV39" s="566"/>
      <c r="PGW39" s="79"/>
      <c r="PGX39" s="79"/>
      <c r="PGY39" s="79"/>
      <c r="PGZ39" s="79"/>
      <c r="PHA39" s="567"/>
      <c r="PHB39" s="79"/>
      <c r="PHC39" s="79"/>
      <c r="PHD39" s="566"/>
      <c r="PHE39" s="79"/>
      <c r="PHF39" s="79"/>
      <c r="PHG39" s="79"/>
      <c r="PHH39" s="79"/>
      <c r="PHI39" s="79"/>
      <c r="PHJ39" s="79"/>
      <c r="PHK39" s="566"/>
      <c r="PHL39" s="79"/>
      <c r="PHM39" s="79"/>
      <c r="PHN39" s="79"/>
      <c r="PHO39" s="79"/>
      <c r="PHP39" s="567"/>
      <c r="PHQ39" s="79"/>
      <c r="PHR39" s="79"/>
      <c r="PHS39" s="566"/>
      <c r="PHT39" s="79"/>
      <c r="PHU39" s="79"/>
      <c r="PHV39" s="79"/>
      <c r="PHW39" s="79"/>
      <c r="PHX39" s="79"/>
      <c r="PHY39" s="79"/>
      <c r="PHZ39" s="566"/>
      <c r="PIA39" s="79"/>
      <c r="PIB39" s="79"/>
      <c r="PIC39" s="79"/>
      <c r="PID39" s="79"/>
      <c r="PIE39" s="567"/>
      <c r="PIF39" s="79"/>
      <c r="PIG39" s="79"/>
      <c r="PIH39" s="566"/>
      <c r="PII39" s="79"/>
      <c r="PIJ39" s="79"/>
      <c r="PIK39" s="79"/>
      <c r="PIL39" s="79"/>
      <c r="PIM39" s="79"/>
      <c r="PIN39" s="79"/>
      <c r="PIO39" s="566"/>
      <c r="PIP39" s="79"/>
      <c r="PIQ39" s="79"/>
      <c r="PIR39" s="79"/>
      <c r="PIS39" s="79"/>
      <c r="PIT39" s="567"/>
      <c r="PIU39" s="79"/>
      <c r="PIV39" s="79"/>
      <c r="PIW39" s="566"/>
      <c r="PIX39" s="79"/>
      <c r="PIY39" s="79"/>
      <c r="PIZ39" s="79"/>
      <c r="PJA39" s="79"/>
      <c r="PJB39" s="79"/>
      <c r="PJC39" s="79"/>
      <c r="PJD39" s="566"/>
      <c r="PJE39" s="79"/>
      <c r="PJF39" s="79"/>
      <c r="PJG39" s="79"/>
      <c r="PJH39" s="79"/>
      <c r="PJI39" s="567"/>
      <c r="PJJ39" s="79"/>
      <c r="PJK39" s="79"/>
      <c r="PJL39" s="566"/>
      <c r="PJM39" s="79"/>
      <c r="PJN39" s="79"/>
      <c r="PJO39" s="79"/>
      <c r="PJP39" s="79"/>
      <c r="PJQ39" s="79"/>
      <c r="PJR39" s="79"/>
      <c r="PJS39" s="566"/>
      <c r="PJT39" s="79"/>
      <c r="PJU39" s="79"/>
      <c r="PJV39" s="79"/>
      <c r="PJW39" s="79"/>
      <c r="PJX39" s="567"/>
      <c r="PJY39" s="79"/>
      <c r="PJZ39" s="79"/>
      <c r="PKA39" s="566"/>
      <c r="PKB39" s="79"/>
      <c r="PKC39" s="79"/>
      <c r="PKD39" s="79"/>
      <c r="PKE39" s="79"/>
      <c r="PKF39" s="79"/>
      <c r="PKG39" s="79"/>
      <c r="PKH39" s="566"/>
      <c r="PKI39" s="79"/>
      <c r="PKJ39" s="79"/>
      <c r="PKK39" s="79"/>
      <c r="PKL39" s="79"/>
      <c r="PKM39" s="567"/>
      <c r="PKN39" s="79"/>
      <c r="PKO39" s="79"/>
      <c r="PKP39" s="566"/>
      <c r="PKQ39" s="79"/>
      <c r="PKR39" s="79"/>
      <c r="PKS39" s="79"/>
      <c r="PKT39" s="79"/>
      <c r="PKU39" s="79"/>
      <c r="PKV39" s="79"/>
      <c r="PKW39" s="566"/>
      <c r="PKX39" s="79"/>
      <c r="PKY39" s="79"/>
      <c r="PKZ39" s="79"/>
      <c r="PLA39" s="79"/>
      <c r="PLB39" s="567"/>
      <c r="PLC39" s="79"/>
      <c r="PLD39" s="79"/>
      <c r="PLE39" s="566"/>
      <c r="PLF39" s="79"/>
      <c r="PLG39" s="79"/>
      <c r="PLH39" s="79"/>
      <c r="PLI39" s="79"/>
      <c r="PLJ39" s="79"/>
      <c r="PLK39" s="79"/>
      <c r="PLL39" s="566"/>
      <c r="PLM39" s="79"/>
      <c r="PLN39" s="79"/>
      <c r="PLO39" s="79"/>
      <c r="PLP39" s="79"/>
      <c r="PLQ39" s="567"/>
      <c r="PLR39" s="79"/>
      <c r="PLS39" s="79"/>
      <c r="PLT39" s="566"/>
      <c r="PLU39" s="79"/>
      <c r="PLV39" s="79"/>
      <c r="PLW39" s="79"/>
      <c r="PLX39" s="79"/>
      <c r="PLY39" s="79"/>
      <c r="PLZ39" s="79"/>
      <c r="PMA39" s="566"/>
      <c r="PMB39" s="79"/>
      <c r="PMC39" s="79"/>
      <c r="PMD39" s="79"/>
      <c r="PME39" s="79"/>
      <c r="PMF39" s="567"/>
      <c r="PMG39" s="79"/>
      <c r="PMH39" s="79"/>
      <c r="PMI39" s="566"/>
      <c r="PMJ39" s="79"/>
      <c r="PMK39" s="79"/>
      <c r="PML39" s="79"/>
      <c r="PMM39" s="79"/>
      <c r="PMN39" s="79"/>
      <c r="PMO39" s="79"/>
      <c r="PMP39" s="566"/>
      <c r="PMQ39" s="79"/>
      <c r="PMR39" s="79"/>
      <c r="PMS39" s="79"/>
      <c r="PMT39" s="79"/>
      <c r="PMU39" s="567"/>
      <c r="PMV39" s="79"/>
      <c r="PMW39" s="79"/>
      <c r="PMX39" s="566"/>
      <c r="PMY39" s="79"/>
      <c r="PMZ39" s="79"/>
      <c r="PNA39" s="79"/>
      <c r="PNB39" s="79"/>
      <c r="PNC39" s="79"/>
      <c r="PND39" s="79"/>
      <c r="PNE39" s="566"/>
      <c r="PNF39" s="79"/>
      <c r="PNG39" s="79"/>
      <c r="PNH39" s="79"/>
      <c r="PNI39" s="79"/>
      <c r="PNJ39" s="567"/>
      <c r="PNK39" s="79"/>
      <c r="PNL39" s="79"/>
      <c r="PNM39" s="566"/>
      <c r="PNN39" s="79"/>
      <c r="PNO39" s="79"/>
      <c r="PNP39" s="79"/>
      <c r="PNQ39" s="79"/>
      <c r="PNR39" s="79"/>
      <c r="PNS39" s="79"/>
      <c r="PNT39" s="566"/>
      <c r="PNU39" s="79"/>
      <c r="PNV39" s="79"/>
      <c r="PNW39" s="79"/>
      <c r="PNX39" s="79"/>
      <c r="PNY39" s="567"/>
      <c r="PNZ39" s="79"/>
      <c r="POA39" s="79"/>
      <c r="POB39" s="566"/>
      <c r="POC39" s="79"/>
      <c r="POD39" s="79"/>
      <c r="POE39" s="79"/>
      <c r="POF39" s="79"/>
      <c r="POG39" s="79"/>
      <c r="POH39" s="79"/>
      <c r="POI39" s="566"/>
      <c r="POJ39" s="79"/>
      <c r="POK39" s="79"/>
      <c r="POL39" s="79"/>
      <c r="POM39" s="79"/>
      <c r="PON39" s="567"/>
      <c r="POO39" s="79"/>
      <c r="POP39" s="79"/>
      <c r="POQ39" s="566"/>
      <c r="POR39" s="79"/>
      <c r="POS39" s="79"/>
      <c r="POT39" s="79"/>
      <c r="POU39" s="79"/>
      <c r="POV39" s="79"/>
      <c r="POW39" s="79"/>
      <c r="POX39" s="566"/>
      <c r="POY39" s="79"/>
      <c r="POZ39" s="79"/>
      <c r="PPA39" s="79"/>
      <c r="PPB39" s="79"/>
      <c r="PPC39" s="567"/>
      <c r="PPD39" s="79"/>
      <c r="PPE39" s="79"/>
      <c r="PPF39" s="566"/>
      <c r="PPG39" s="79"/>
      <c r="PPH39" s="79"/>
      <c r="PPI39" s="79"/>
      <c r="PPJ39" s="79"/>
      <c r="PPK39" s="79"/>
      <c r="PPL39" s="79"/>
      <c r="PPM39" s="566"/>
      <c r="PPN39" s="79"/>
      <c r="PPO39" s="79"/>
      <c r="PPP39" s="79"/>
      <c r="PPQ39" s="79"/>
      <c r="PPR39" s="567"/>
      <c r="PPS39" s="79"/>
      <c r="PPT39" s="79"/>
      <c r="PPU39" s="566"/>
      <c r="PPV39" s="79"/>
      <c r="PPW39" s="79"/>
      <c r="PPX39" s="79"/>
      <c r="PPY39" s="79"/>
      <c r="PPZ39" s="79"/>
      <c r="PQA39" s="79"/>
      <c r="PQB39" s="566"/>
      <c r="PQC39" s="79"/>
      <c r="PQD39" s="79"/>
      <c r="PQE39" s="79"/>
      <c r="PQF39" s="79"/>
      <c r="PQG39" s="567"/>
      <c r="PQH39" s="79"/>
      <c r="PQI39" s="79"/>
      <c r="PQJ39" s="566"/>
      <c r="PQK39" s="79"/>
      <c r="PQL39" s="79"/>
      <c r="PQM39" s="79"/>
      <c r="PQN39" s="79"/>
      <c r="PQO39" s="79"/>
      <c r="PQP39" s="79"/>
      <c r="PQQ39" s="566"/>
      <c r="PQR39" s="79"/>
      <c r="PQS39" s="79"/>
      <c r="PQT39" s="79"/>
      <c r="PQU39" s="79"/>
      <c r="PQV39" s="567"/>
      <c r="PQW39" s="79"/>
      <c r="PQX39" s="79"/>
      <c r="PQY39" s="566"/>
      <c r="PQZ39" s="79"/>
      <c r="PRA39" s="79"/>
      <c r="PRB39" s="79"/>
      <c r="PRC39" s="79"/>
      <c r="PRD39" s="79"/>
      <c r="PRE39" s="79"/>
      <c r="PRF39" s="566"/>
      <c r="PRG39" s="79"/>
      <c r="PRH39" s="79"/>
      <c r="PRI39" s="79"/>
      <c r="PRJ39" s="79"/>
      <c r="PRK39" s="567"/>
      <c r="PRL39" s="79"/>
      <c r="PRM39" s="79"/>
      <c r="PRN39" s="566"/>
      <c r="PRO39" s="79"/>
      <c r="PRP39" s="79"/>
      <c r="PRQ39" s="79"/>
      <c r="PRR39" s="79"/>
      <c r="PRS39" s="79"/>
      <c r="PRT39" s="79"/>
      <c r="PRU39" s="566"/>
      <c r="PRV39" s="79"/>
      <c r="PRW39" s="79"/>
      <c r="PRX39" s="79"/>
      <c r="PRY39" s="79"/>
      <c r="PRZ39" s="567"/>
      <c r="PSA39" s="79"/>
      <c r="PSB39" s="79"/>
      <c r="PSC39" s="566"/>
      <c r="PSD39" s="79"/>
      <c r="PSE39" s="79"/>
      <c r="PSF39" s="79"/>
      <c r="PSG39" s="79"/>
      <c r="PSH39" s="79"/>
      <c r="PSI39" s="79"/>
      <c r="PSJ39" s="566"/>
      <c r="PSK39" s="79"/>
      <c r="PSL39" s="79"/>
      <c r="PSM39" s="79"/>
      <c r="PSN39" s="79"/>
      <c r="PSO39" s="567"/>
      <c r="PSP39" s="79"/>
      <c r="PSQ39" s="79"/>
      <c r="PSR39" s="566"/>
      <c r="PSS39" s="79"/>
      <c r="PST39" s="79"/>
      <c r="PSU39" s="79"/>
      <c r="PSV39" s="79"/>
      <c r="PSW39" s="79"/>
      <c r="PSX39" s="79"/>
      <c r="PSY39" s="566"/>
      <c r="PSZ39" s="79"/>
      <c r="PTA39" s="79"/>
      <c r="PTB39" s="79"/>
      <c r="PTC39" s="79"/>
      <c r="PTD39" s="567"/>
      <c r="PTE39" s="79"/>
      <c r="PTF39" s="79"/>
      <c r="PTG39" s="566"/>
      <c r="PTH39" s="79"/>
      <c r="PTI39" s="79"/>
      <c r="PTJ39" s="79"/>
      <c r="PTK39" s="79"/>
      <c r="PTL39" s="79"/>
      <c r="PTM39" s="79"/>
      <c r="PTN39" s="566"/>
      <c r="PTO39" s="79"/>
      <c r="PTP39" s="79"/>
      <c r="PTQ39" s="79"/>
      <c r="PTR39" s="79"/>
      <c r="PTS39" s="567"/>
      <c r="PTT39" s="79"/>
      <c r="PTU39" s="79"/>
      <c r="PTV39" s="566"/>
      <c r="PTW39" s="79"/>
      <c r="PTX39" s="79"/>
      <c r="PTY39" s="79"/>
      <c r="PTZ39" s="79"/>
      <c r="PUA39" s="79"/>
      <c r="PUB39" s="79"/>
      <c r="PUC39" s="566"/>
      <c r="PUD39" s="79"/>
      <c r="PUE39" s="79"/>
      <c r="PUF39" s="79"/>
      <c r="PUG39" s="79"/>
      <c r="PUH39" s="567"/>
      <c r="PUI39" s="79"/>
      <c r="PUJ39" s="79"/>
      <c r="PUK39" s="566"/>
      <c r="PUL39" s="79"/>
      <c r="PUM39" s="79"/>
      <c r="PUN39" s="79"/>
      <c r="PUO39" s="79"/>
      <c r="PUP39" s="79"/>
      <c r="PUQ39" s="79"/>
      <c r="PUR39" s="566"/>
      <c r="PUS39" s="79"/>
      <c r="PUT39" s="79"/>
      <c r="PUU39" s="79"/>
      <c r="PUV39" s="79"/>
      <c r="PUW39" s="567"/>
      <c r="PUX39" s="79"/>
      <c r="PUY39" s="79"/>
      <c r="PUZ39" s="566"/>
      <c r="PVA39" s="79"/>
      <c r="PVB39" s="79"/>
      <c r="PVC39" s="79"/>
      <c r="PVD39" s="79"/>
      <c r="PVE39" s="79"/>
      <c r="PVF39" s="79"/>
      <c r="PVG39" s="566"/>
      <c r="PVH39" s="79"/>
      <c r="PVI39" s="79"/>
      <c r="PVJ39" s="79"/>
      <c r="PVK39" s="79"/>
      <c r="PVL39" s="567"/>
      <c r="PVM39" s="79"/>
      <c r="PVN39" s="79"/>
      <c r="PVO39" s="566"/>
      <c r="PVP39" s="79"/>
      <c r="PVQ39" s="79"/>
      <c r="PVR39" s="79"/>
      <c r="PVS39" s="79"/>
      <c r="PVT39" s="79"/>
      <c r="PVU39" s="79"/>
      <c r="PVV39" s="566"/>
      <c r="PVW39" s="79"/>
      <c r="PVX39" s="79"/>
      <c r="PVY39" s="79"/>
      <c r="PVZ39" s="79"/>
      <c r="PWA39" s="567"/>
      <c r="PWB39" s="79"/>
      <c r="PWC39" s="79"/>
      <c r="PWD39" s="566"/>
      <c r="PWE39" s="79"/>
      <c r="PWF39" s="79"/>
      <c r="PWG39" s="79"/>
      <c r="PWH39" s="79"/>
      <c r="PWI39" s="79"/>
      <c r="PWJ39" s="79"/>
      <c r="PWK39" s="566"/>
      <c r="PWL39" s="79"/>
      <c r="PWM39" s="79"/>
      <c r="PWN39" s="79"/>
      <c r="PWO39" s="79"/>
      <c r="PWP39" s="567"/>
      <c r="PWQ39" s="79"/>
      <c r="PWR39" s="79"/>
      <c r="PWS39" s="566"/>
      <c r="PWT39" s="79"/>
      <c r="PWU39" s="79"/>
      <c r="PWV39" s="79"/>
      <c r="PWW39" s="79"/>
      <c r="PWX39" s="79"/>
      <c r="PWY39" s="79"/>
      <c r="PWZ39" s="566"/>
      <c r="PXA39" s="79"/>
      <c r="PXB39" s="79"/>
      <c r="PXC39" s="79"/>
      <c r="PXD39" s="79"/>
      <c r="PXE39" s="567"/>
      <c r="PXF39" s="79"/>
      <c r="PXG39" s="79"/>
      <c r="PXH39" s="566"/>
      <c r="PXI39" s="79"/>
      <c r="PXJ39" s="79"/>
      <c r="PXK39" s="79"/>
      <c r="PXL39" s="79"/>
      <c r="PXM39" s="79"/>
      <c r="PXN39" s="79"/>
      <c r="PXO39" s="566"/>
      <c r="PXP39" s="79"/>
      <c r="PXQ39" s="79"/>
      <c r="PXR39" s="79"/>
      <c r="PXS39" s="79"/>
      <c r="PXT39" s="567"/>
      <c r="PXU39" s="79"/>
      <c r="PXV39" s="79"/>
      <c r="PXW39" s="566"/>
      <c r="PXX39" s="79"/>
      <c r="PXY39" s="79"/>
      <c r="PXZ39" s="79"/>
      <c r="PYA39" s="79"/>
      <c r="PYB39" s="79"/>
      <c r="PYC39" s="79"/>
      <c r="PYD39" s="566"/>
      <c r="PYE39" s="79"/>
      <c r="PYF39" s="79"/>
      <c r="PYG39" s="79"/>
      <c r="PYH39" s="79"/>
      <c r="PYI39" s="567"/>
      <c r="PYJ39" s="79"/>
      <c r="PYK39" s="79"/>
      <c r="PYL39" s="566"/>
      <c r="PYM39" s="79"/>
      <c r="PYN39" s="79"/>
      <c r="PYO39" s="79"/>
      <c r="PYP39" s="79"/>
      <c r="PYQ39" s="79"/>
      <c r="PYR39" s="79"/>
      <c r="PYS39" s="566"/>
      <c r="PYT39" s="79"/>
      <c r="PYU39" s="79"/>
      <c r="PYV39" s="79"/>
      <c r="PYW39" s="79"/>
      <c r="PYX39" s="567"/>
      <c r="PYY39" s="79"/>
      <c r="PYZ39" s="79"/>
      <c r="PZA39" s="566"/>
      <c r="PZB39" s="79"/>
      <c r="PZC39" s="79"/>
      <c r="PZD39" s="79"/>
      <c r="PZE39" s="79"/>
      <c r="PZF39" s="79"/>
      <c r="PZG39" s="79"/>
      <c r="PZH39" s="566"/>
      <c r="PZI39" s="79"/>
      <c r="PZJ39" s="79"/>
      <c r="PZK39" s="79"/>
      <c r="PZL39" s="79"/>
      <c r="PZM39" s="567"/>
      <c r="PZN39" s="79"/>
      <c r="PZO39" s="79"/>
      <c r="PZP39" s="566"/>
      <c r="PZQ39" s="79"/>
      <c r="PZR39" s="79"/>
      <c r="PZS39" s="79"/>
      <c r="PZT39" s="79"/>
      <c r="PZU39" s="79"/>
      <c r="PZV39" s="79"/>
      <c r="PZW39" s="566"/>
      <c r="PZX39" s="79"/>
      <c r="PZY39" s="79"/>
      <c r="PZZ39" s="79"/>
      <c r="QAA39" s="79"/>
      <c r="QAB39" s="567"/>
      <c r="QAC39" s="79"/>
      <c r="QAD39" s="79"/>
      <c r="QAE39" s="566"/>
      <c r="QAF39" s="79"/>
      <c r="QAG39" s="79"/>
      <c r="QAH39" s="79"/>
      <c r="QAI39" s="79"/>
      <c r="QAJ39" s="79"/>
      <c r="QAK39" s="79"/>
      <c r="QAL39" s="566"/>
      <c r="QAM39" s="79"/>
      <c r="QAN39" s="79"/>
      <c r="QAO39" s="79"/>
      <c r="QAP39" s="79"/>
      <c r="QAQ39" s="567"/>
      <c r="QAR39" s="79"/>
      <c r="QAS39" s="79"/>
      <c r="QAT39" s="566"/>
      <c r="QAU39" s="79"/>
      <c r="QAV39" s="79"/>
      <c r="QAW39" s="79"/>
      <c r="QAX39" s="79"/>
      <c r="QAY39" s="79"/>
      <c r="QAZ39" s="79"/>
      <c r="QBA39" s="566"/>
      <c r="QBB39" s="79"/>
      <c r="QBC39" s="79"/>
      <c r="QBD39" s="79"/>
      <c r="QBE39" s="79"/>
      <c r="QBF39" s="567"/>
      <c r="QBG39" s="79"/>
      <c r="QBH39" s="79"/>
      <c r="QBI39" s="566"/>
      <c r="QBJ39" s="79"/>
      <c r="QBK39" s="79"/>
      <c r="QBL39" s="79"/>
      <c r="QBM39" s="79"/>
      <c r="QBN39" s="79"/>
      <c r="QBO39" s="79"/>
      <c r="QBP39" s="566"/>
      <c r="QBQ39" s="79"/>
      <c r="QBR39" s="79"/>
      <c r="QBS39" s="79"/>
      <c r="QBT39" s="79"/>
      <c r="QBU39" s="567"/>
      <c r="QBV39" s="79"/>
      <c r="QBW39" s="79"/>
      <c r="QBX39" s="566"/>
      <c r="QBY39" s="79"/>
      <c r="QBZ39" s="79"/>
      <c r="QCA39" s="79"/>
      <c r="QCB39" s="79"/>
      <c r="QCC39" s="79"/>
      <c r="QCD39" s="79"/>
      <c r="QCE39" s="566"/>
      <c r="QCF39" s="79"/>
      <c r="QCG39" s="79"/>
      <c r="QCH39" s="79"/>
      <c r="QCI39" s="79"/>
      <c r="QCJ39" s="567"/>
      <c r="QCK39" s="79"/>
      <c r="QCL39" s="79"/>
      <c r="QCM39" s="566"/>
      <c r="QCN39" s="79"/>
      <c r="QCO39" s="79"/>
      <c r="QCP39" s="79"/>
      <c r="QCQ39" s="79"/>
      <c r="QCR39" s="79"/>
      <c r="QCS39" s="79"/>
      <c r="QCT39" s="566"/>
      <c r="QCU39" s="79"/>
      <c r="QCV39" s="79"/>
      <c r="QCW39" s="79"/>
      <c r="QCX39" s="79"/>
      <c r="QCY39" s="567"/>
      <c r="QCZ39" s="79"/>
      <c r="QDA39" s="79"/>
      <c r="QDB39" s="566"/>
      <c r="QDC39" s="79"/>
      <c r="QDD39" s="79"/>
      <c r="QDE39" s="79"/>
      <c r="QDF39" s="79"/>
      <c r="QDG39" s="79"/>
      <c r="QDH39" s="79"/>
      <c r="QDI39" s="566"/>
      <c r="QDJ39" s="79"/>
      <c r="QDK39" s="79"/>
      <c r="QDL39" s="79"/>
      <c r="QDM39" s="79"/>
      <c r="QDN39" s="567"/>
      <c r="QDO39" s="79"/>
      <c r="QDP39" s="79"/>
      <c r="QDQ39" s="566"/>
      <c r="QDR39" s="79"/>
      <c r="QDS39" s="79"/>
      <c r="QDT39" s="79"/>
      <c r="QDU39" s="79"/>
      <c r="QDV39" s="79"/>
      <c r="QDW39" s="79"/>
      <c r="QDX39" s="566"/>
      <c r="QDY39" s="79"/>
      <c r="QDZ39" s="79"/>
      <c r="QEA39" s="79"/>
      <c r="QEB39" s="79"/>
      <c r="QEC39" s="567"/>
      <c r="QED39" s="79"/>
      <c r="QEE39" s="79"/>
      <c r="QEF39" s="566"/>
      <c r="QEG39" s="79"/>
      <c r="QEH39" s="79"/>
      <c r="QEI39" s="79"/>
      <c r="QEJ39" s="79"/>
      <c r="QEK39" s="79"/>
      <c r="QEL39" s="79"/>
      <c r="QEM39" s="566"/>
      <c r="QEN39" s="79"/>
      <c r="QEO39" s="79"/>
      <c r="QEP39" s="79"/>
      <c r="QEQ39" s="79"/>
      <c r="QER39" s="567"/>
      <c r="QES39" s="79"/>
      <c r="QET39" s="79"/>
      <c r="QEU39" s="566"/>
      <c r="QEV39" s="79"/>
      <c r="QEW39" s="79"/>
      <c r="QEX39" s="79"/>
      <c r="QEY39" s="79"/>
      <c r="QEZ39" s="79"/>
      <c r="QFA39" s="79"/>
      <c r="QFB39" s="566"/>
      <c r="QFC39" s="79"/>
      <c r="QFD39" s="79"/>
      <c r="QFE39" s="79"/>
      <c r="QFF39" s="79"/>
      <c r="QFG39" s="567"/>
      <c r="QFH39" s="79"/>
      <c r="QFI39" s="79"/>
      <c r="QFJ39" s="566"/>
      <c r="QFK39" s="79"/>
      <c r="QFL39" s="79"/>
      <c r="QFM39" s="79"/>
      <c r="QFN39" s="79"/>
      <c r="QFO39" s="79"/>
      <c r="QFP39" s="79"/>
      <c r="QFQ39" s="566"/>
      <c r="QFR39" s="79"/>
      <c r="QFS39" s="79"/>
      <c r="QFT39" s="79"/>
      <c r="QFU39" s="79"/>
      <c r="QFV39" s="567"/>
      <c r="QFW39" s="79"/>
      <c r="QFX39" s="79"/>
      <c r="QFY39" s="566"/>
      <c r="QFZ39" s="79"/>
      <c r="QGA39" s="79"/>
      <c r="QGB39" s="79"/>
      <c r="QGC39" s="79"/>
      <c r="QGD39" s="79"/>
      <c r="QGE39" s="79"/>
      <c r="QGF39" s="566"/>
      <c r="QGG39" s="79"/>
      <c r="QGH39" s="79"/>
      <c r="QGI39" s="79"/>
      <c r="QGJ39" s="79"/>
      <c r="QGK39" s="567"/>
      <c r="QGL39" s="79"/>
      <c r="QGM39" s="79"/>
      <c r="QGN39" s="566"/>
      <c r="QGO39" s="79"/>
      <c r="QGP39" s="79"/>
      <c r="QGQ39" s="79"/>
      <c r="QGR39" s="79"/>
      <c r="QGS39" s="79"/>
      <c r="QGT39" s="79"/>
      <c r="QGU39" s="566"/>
      <c r="QGV39" s="79"/>
      <c r="QGW39" s="79"/>
      <c r="QGX39" s="79"/>
      <c r="QGY39" s="79"/>
      <c r="QGZ39" s="567"/>
      <c r="QHA39" s="79"/>
      <c r="QHB39" s="79"/>
      <c r="QHC39" s="566"/>
      <c r="QHD39" s="79"/>
      <c r="QHE39" s="79"/>
      <c r="QHF39" s="79"/>
      <c r="QHG39" s="79"/>
      <c r="QHH39" s="79"/>
      <c r="QHI39" s="79"/>
      <c r="QHJ39" s="566"/>
      <c r="QHK39" s="79"/>
      <c r="QHL39" s="79"/>
      <c r="QHM39" s="79"/>
      <c r="QHN39" s="79"/>
      <c r="QHO39" s="567"/>
      <c r="QHP39" s="79"/>
      <c r="QHQ39" s="79"/>
      <c r="QHR39" s="566"/>
      <c r="QHS39" s="79"/>
      <c r="QHT39" s="79"/>
      <c r="QHU39" s="79"/>
      <c r="QHV39" s="79"/>
      <c r="QHW39" s="79"/>
      <c r="QHX39" s="79"/>
      <c r="QHY39" s="566"/>
      <c r="QHZ39" s="79"/>
      <c r="QIA39" s="79"/>
      <c r="QIB39" s="79"/>
      <c r="QIC39" s="79"/>
      <c r="QID39" s="567"/>
      <c r="QIE39" s="79"/>
      <c r="QIF39" s="79"/>
      <c r="QIG39" s="566"/>
      <c r="QIH39" s="79"/>
      <c r="QII39" s="79"/>
      <c r="QIJ39" s="79"/>
      <c r="QIK39" s="79"/>
      <c r="QIL39" s="79"/>
      <c r="QIM39" s="79"/>
      <c r="QIN39" s="566"/>
      <c r="QIO39" s="79"/>
      <c r="QIP39" s="79"/>
      <c r="QIQ39" s="79"/>
      <c r="QIR39" s="79"/>
      <c r="QIS39" s="567"/>
      <c r="QIT39" s="79"/>
      <c r="QIU39" s="79"/>
      <c r="QIV39" s="566"/>
      <c r="QIW39" s="79"/>
      <c r="QIX39" s="79"/>
      <c r="QIY39" s="79"/>
      <c r="QIZ39" s="79"/>
      <c r="QJA39" s="79"/>
      <c r="QJB39" s="79"/>
      <c r="QJC39" s="566"/>
      <c r="QJD39" s="79"/>
      <c r="QJE39" s="79"/>
      <c r="QJF39" s="79"/>
      <c r="QJG39" s="79"/>
      <c r="QJH39" s="567"/>
      <c r="QJI39" s="79"/>
      <c r="QJJ39" s="79"/>
      <c r="QJK39" s="566"/>
      <c r="QJL39" s="79"/>
      <c r="QJM39" s="79"/>
      <c r="QJN39" s="79"/>
      <c r="QJO39" s="79"/>
      <c r="QJP39" s="79"/>
      <c r="QJQ39" s="79"/>
      <c r="QJR39" s="566"/>
      <c r="QJS39" s="79"/>
      <c r="QJT39" s="79"/>
      <c r="QJU39" s="79"/>
      <c r="QJV39" s="79"/>
      <c r="QJW39" s="567"/>
      <c r="QJX39" s="79"/>
      <c r="QJY39" s="79"/>
      <c r="QJZ39" s="566"/>
      <c r="QKA39" s="79"/>
      <c r="QKB39" s="79"/>
      <c r="QKC39" s="79"/>
      <c r="QKD39" s="79"/>
      <c r="QKE39" s="79"/>
      <c r="QKF39" s="79"/>
      <c r="QKG39" s="566"/>
      <c r="QKH39" s="79"/>
      <c r="QKI39" s="79"/>
      <c r="QKJ39" s="79"/>
      <c r="QKK39" s="79"/>
      <c r="QKL39" s="567"/>
      <c r="QKM39" s="79"/>
      <c r="QKN39" s="79"/>
      <c r="QKO39" s="566"/>
      <c r="QKP39" s="79"/>
      <c r="QKQ39" s="79"/>
      <c r="QKR39" s="79"/>
      <c r="QKS39" s="79"/>
      <c r="QKT39" s="79"/>
      <c r="QKU39" s="79"/>
      <c r="QKV39" s="566"/>
      <c r="QKW39" s="79"/>
      <c r="QKX39" s="79"/>
      <c r="QKY39" s="79"/>
      <c r="QKZ39" s="79"/>
      <c r="QLA39" s="567"/>
      <c r="QLB39" s="79"/>
      <c r="QLC39" s="79"/>
      <c r="QLD39" s="566"/>
      <c r="QLE39" s="79"/>
      <c r="QLF39" s="79"/>
      <c r="QLG39" s="79"/>
      <c r="QLH39" s="79"/>
      <c r="QLI39" s="79"/>
      <c r="QLJ39" s="79"/>
      <c r="QLK39" s="566"/>
      <c r="QLL39" s="79"/>
      <c r="QLM39" s="79"/>
      <c r="QLN39" s="79"/>
      <c r="QLO39" s="79"/>
      <c r="QLP39" s="567"/>
      <c r="QLQ39" s="79"/>
      <c r="QLR39" s="79"/>
      <c r="QLS39" s="566"/>
      <c r="QLT39" s="79"/>
      <c r="QLU39" s="79"/>
      <c r="QLV39" s="79"/>
      <c r="QLW39" s="79"/>
      <c r="QLX39" s="79"/>
      <c r="QLY39" s="79"/>
      <c r="QLZ39" s="566"/>
      <c r="QMA39" s="79"/>
      <c r="QMB39" s="79"/>
      <c r="QMC39" s="79"/>
      <c r="QMD39" s="79"/>
      <c r="QME39" s="567"/>
      <c r="QMF39" s="79"/>
      <c r="QMG39" s="79"/>
      <c r="QMH39" s="566"/>
      <c r="QMI39" s="79"/>
      <c r="QMJ39" s="79"/>
      <c r="QMK39" s="79"/>
      <c r="QML39" s="79"/>
      <c r="QMM39" s="79"/>
      <c r="QMN39" s="79"/>
      <c r="QMO39" s="566"/>
      <c r="QMP39" s="79"/>
      <c r="QMQ39" s="79"/>
      <c r="QMR39" s="79"/>
      <c r="QMS39" s="79"/>
      <c r="QMT39" s="567"/>
      <c r="QMU39" s="79"/>
      <c r="QMV39" s="79"/>
      <c r="QMW39" s="566"/>
      <c r="QMX39" s="79"/>
      <c r="QMY39" s="79"/>
      <c r="QMZ39" s="79"/>
      <c r="QNA39" s="79"/>
      <c r="QNB39" s="79"/>
      <c r="QNC39" s="79"/>
      <c r="QND39" s="566"/>
      <c r="QNE39" s="79"/>
      <c r="QNF39" s="79"/>
      <c r="QNG39" s="79"/>
      <c r="QNH39" s="79"/>
      <c r="QNI39" s="567"/>
      <c r="QNJ39" s="79"/>
      <c r="QNK39" s="79"/>
      <c r="QNL39" s="566"/>
      <c r="QNM39" s="79"/>
      <c r="QNN39" s="79"/>
      <c r="QNO39" s="79"/>
      <c r="QNP39" s="79"/>
      <c r="QNQ39" s="79"/>
      <c r="QNR39" s="79"/>
      <c r="QNS39" s="566"/>
      <c r="QNT39" s="79"/>
      <c r="QNU39" s="79"/>
      <c r="QNV39" s="79"/>
      <c r="QNW39" s="79"/>
      <c r="QNX39" s="567"/>
      <c r="QNY39" s="79"/>
      <c r="QNZ39" s="79"/>
      <c r="QOA39" s="566"/>
      <c r="QOB39" s="79"/>
      <c r="QOC39" s="79"/>
      <c r="QOD39" s="79"/>
      <c r="QOE39" s="79"/>
      <c r="QOF39" s="79"/>
      <c r="QOG39" s="79"/>
      <c r="QOH39" s="566"/>
      <c r="QOI39" s="79"/>
      <c r="QOJ39" s="79"/>
      <c r="QOK39" s="79"/>
      <c r="QOL39" s="79"/>
      <c r="QOM39" s="567"/>
      <c r="QON39" s="79"/>
      <c r="QOO39" s="79"/>
      <c r="QOP39" s="566"/>
      <c r="QOQ39" s="79"/>
      <c r="QOR39" s="79"/>
      <c r="QOS39" s="79"/>
      <c r="QOT39" s="79"/>
      <c r="QOU39" s="79"/>
      <c r="QOV39" s="79"/>
      <c r="QOW39" s="566"/>
      <c r="QOX39" s="79"/>
      <c r="QOY39" s="79"/>
      <c r="QOZ39" s="79"/>
      <c r="QPA39" s="79"/>
      <c r="QPB39" s="567"/>
      <c r="QPC39" s="79"/>
      <c r="QPD39" s="79"/>
      <c r="QPE39" s="566"/>
      <c r="QPF39" s="79"/>
      <c r="QPG39" s="79"/>
      <c r="QPH39" s="79"/>
      <c r="QPI39" s="79"/>
      <c r="QPJ39" s="79"/>
      <c r="QPK39" s="79"/>
      <c r="QPL39" s="566"/>
      <c r="QPM39" s="79"/>
      <c r="QPN39" s="79"/>
      <c r="QPO39" s="79"/>
      <c r="QPP39" s="79"/>
      <c r="QPQ39" s="567"/>
      <c r="QPR39" s="79"/>
      <c r="QPS39" s="79"/>
      <c r="QPT39" s="566"/>
      <c r="QPU39" s="79"/>
      <c r="QPV39" s="79"/>
      <c r="QPW39" s="79"/>
      <c r="QPX39" s="79"/>
      <c r="QPY39" s="79"/>
      <c r="QPZ39" s="79"/>
      <c r="QQA39" s="566"/>
      <c r="QQB39" s="79"/>
      <c r="QQC39" s="79"/>
      <c r="QQD39" s="79"/>
      <c r="QQE39" s="79"/>
      <c r="QQF39" s="567"/>
      <c r="QQG39" s="79"/>
      <c r="QQH39" s="79"/>
      <c r="QQI39" s="566"/>
      <c r="QQJ39" s="79"/>
      <c r="QQK39" s="79"/>
      <c r="QQL39" s="79"/>
      <c r="QQM39" s="79"/>
      <c r="QQN39" s="79"/>
      <c r="QQO39" s="79"/>
      <c r="QQP39" s="566"/>
      <c r="QQQ39" s="79"/>
      <c r="QQR39" s="79"/>
      <c r="QQS39" s="79"/>
      <c r="QQT39" s="79"/>
      <c r="QQU39" s="567"/>
      <c r="QQV39" s="79"/>
      <c r="QQW39" s="79"/>
      <c r="QQX39" s="566"/>
      <c r="QQY39" s="79"/>
      <c r="QQZ39" s="79"/>
      <c r="QRA39" s="79"/>
      <c r="QRB39" s="79"/>
      <c r="QRC39" s="79"/>
      <c r="QRD39" s="79"/>
      <c r="QRE39" s="566"/>
      <c r="QRF39" s="79"/>
      <c r="QRG39" s="79"/>
      <c r="QRH39" s="79"/>
      <c r="QRI39" s="79"/>
      <c r="QRJ39" s="567"/>
      <c r="QRK39" s="79"/>
      <c r="QRL39" s="79"/>
      <c r="QRM39" s="566"/>
      <c r="QRN39" s="79"/>
      <c r="QRO39" s="79"/>
      <c r="QRP39" s="79"/>
      <c r="QRQ39" s="79"/>
      <c r="QRR39" s="79"/>
      <c r="QRS39" s="79"/>
      <c r="QRT39" s="566"/>
      <c r="QRU39" s="79"/>
      <c r="QRV39" s="79"/>
      <c r="QRW39" s="79"/>
      <c r="QRX39" s="79"/>
      <c r="QRY39" s="567"/>
      <c r="QRZ39" s="79"/>
      <c r="QSA39" s="79"/>
      <c r="QSB39" s="566"/>
      <c r="QSC39" s="79"/>
      <c r="QSD39" s="79"/>
      <c r="QSE39" s="79"/>
      <c r="QSF39" s="79"/>
      <c r="QSG39" s="79"/>
      <c r="QSH39" s="79"/>
      <c r="QSI39" s="566"/>
      <c r="QSJ39" s="79"/>
      <c r="QSK39" s="79"/>
      <c r="QSL39" s="79"/>
      <c r="QSM39" s="79"/>
      <c r="QSN39" s="567"/>
      <c r="QSO39" s="79"/>
      <c r="QSP39" s="79"/>
      <c r="QSQ39" s="566"/>
      <c r="QSR39" s="79"/>
      <c r="QSS39" s="79"/>
      <c r="QST39" s="79"/>
      <c r="QSU39" s="79"/>
      <c r="QSV39" s="79"/>
      <c r="QSW39" s="79"/>
      <c r="QSX39" s="566"/>
      <c r="QSY39" s="79"/>
      <c r="QSZ39" s="79"/>
      <c r="QTA39" s="79"/>
      <c r="QTB39" s="79"/>
      <c r="QTC39" s="567"/>
      <c r="QTD39" s="79"/>
      <c r="QTE39" s="79"/>
      <c r="QTF39" s="566"/>
      <c r="QTG39" s="79"/>
      <c r="QTH39" s="79"/>
      <c r="QTI39" s="79"/>
      <c r="QTJ39" s="79"/>
      <c r="QTK39" s="79"/>
      <c r="QTL39" s="79"/>
      <c r="QTM39" s="566"/>
      <c r="QTN39" s="79"/>
      <c r="QTO39" s="79"/>
      <c r="QTP39" s="79"/>
      <c r="QTQ39" s="79"/>
      <c r="QTR39" s="567"/>
      <c r="QTS39" s="79"/>
      <c r="QTT39" s="79"/>
      <c r="QTU39" s="566"/>
      <c r="QTV39" s="79"/>
      <c r="QTW39" s="79"/>
      <c r="QTX39" s="79"/>
      <c r="QTY39" s="79"/>
      <c r="QTZ39" s="79"/>
      <c r="QUA39" s="79"/>
      <c r="QUB39" s="566"/>
      <c r="QUC39" s="79"/>
      <c r="QUD39" s="79"/>
      <c r="QUE39" s="79"/>
      <c r="QUF39" s="79"/>
      <c r="QUG39" s="567"/>
      <c r="QUH39" s="79"/>
      <c r="QUI39" s="79"/>
      <c r="QUJ39" s="566"/>
      <c r="QUK39" s="79"/>
      <c r="QUL39" s="79"/>
      <c r="QUM39" s="79"/>
      <c r="QUN39" s="79"/>
      <c r="QUO39" s="79"/>
      <c r="QUP39" s="79"/>
      <c r="QUQ39" s="566"/>
      <c r="QUR39" s="79"/>
      <c r="QUS39" s="79"/>
      <c r="QUT39" s="79"/>
      <c r="QUU39" s="79"/>
      <c r="QUV39" s="567"/>
      <c r="QUW39" s="79"/>
      <c r="QUX39" s="79"/>
      <c r="QUY39" s="566"/>
      <c r="QUZ39" s="79"/>
      <c r="QVA39" s="79"/>
      <c r="QVB39" s="79"/>
      <c r="QVC39" s="79"/>
      <c r="QVD39" s="79"/>
      <c r="QVE39" s="79"/>
      <c r="QVF39" s="566"/>
      <c r="QVG39" s="79"/>
      <c r="QVH39" s="79"/>
      <c r="QVI39" s="79"/>
      <c r="QVJ39" s="79"/>
      <c r="QVK39" s="567"/>
      <c r="QVL39" s="79"/>
      <c r="QVM39" s="79"/>
      <c r="QVN39" s="566"/>
      <c r="QVO39" s="79"/>
      <c r="QVP39" s="79"/>
      <c r="QVQ39" s="79"/>
      <c r="QVR39" s="79"/>
      <c r="QVS39" s="79"/>
      <c r="QVT39" s="79"/>
      <c r="QVU39" s="566"/>
      <c r="QVV39" s="79"/>
      <c r="QVW39" s="79"/>
      <c r="QVX39" s="79"/>
      <c r="QVY39" s="79"/>
      <c r="QVZ39" s="567"/>
      <c r="QWA39" s="79"/>
      <c r="QWB39" s="79"/>
      <c r="QWC39" s="566"/>
      <c r="QWD39" s="79"/>
      <c r="QWE39" s="79"/>
      <c r="QWF39" s="79"/>
      <c r="QWG39" s="79"/>
      <c r="QWH39" s="79"/>
      <c r="QWI39" s="79"/>
      <c r="QWJ39" s="566"/>
      <c r="QWK39" s="79"/>
      <c r="QWL39" s="79"/>
      <c r="QWM39" s="79"/>
      <c r="QWN39" s="79"/>
      <c r="QWO39" s="567"/>
      <c r="QWP39" s="79"/>
      <c r="QWQ39" s="79"/>
      <c r="QWR39" s="566"/>
      <c r="QWS39" s="79"/>
      <c r="QWT39" s="79"/>
      <c r="QWU39" s="79"/>
      <c r="QWV39" s="79"/>
      <c r="QWW39" s="79"/>
      <c r="QWX39" s="79"/>
      <c r="QWY39" s="566"/>
      <c r="QWZ39" s="79"/>
      <c r="QXA39" s="79"/>
      <c r="QXB39" s="79"/>
      <c r="QXC39" s="79"/>
      <c r="QXD39" s="567"/>
      <c r="QXE39" s="79"/>
      <c r="QXF39" s="79"/>
      <c r="QXG39" s="566"/>
      <c r="QXH39" s="79"/>
      <c r="QXI39" s="79"/>
      <c r="QXJ39" s="79"/>
      <c r="QXK39" s="79"/>
      <c r="QXL39" s="79"/>
      <c r="QXM39" s="79"/>
      <c r="QXN39" s="566"/>
      <c r="QXO39" s="79"/>
      <c r="QXP39" s="79"/>
      <c r="QXQ39" s="79"/>
      <c r="QXR39" s="79"/>
      <c r="QXS39" s="567"/>
      <c r="QXT39" s="79"/>
      <c r="QXU39" s="79"/>
      <c r="QXV39" s="566"/>
      <c r="QXW39" s="79"/>
      <c r="QXX39" s="79"/>
      <c r="QXY39" s="79"/>
      <c r="QXZ39" s="79"/>
      <c r="QYA39" s="79"/>
      <c r="QYB39" s="79"/>
      <c r="QYC39" s="566"/>
      <c r="QYD39" s="79"/>
      <c r="QYE39" s="79"/>
      <c r="QYF39" s="79"/>
      <c r="QYG39" s="79"/>
      <c r="QYH39" s="567"/>
      <c r="QYI39" s="79"/>
      <c r="QYJ39" s="79"/>
      <c r="QYK39" s="566"/>
      <c r="QYL39" s="79"/>
      <c r="QYM39" s="79"/>
      <c r="QYN39" s="79"/>
      <c r="QYO39" s="79"/>
      <c r="QYP39" s="79"/>
      <c r="QYQ39" s="79"/>
      <c r="QYR39" s="566"/>
      <c r="QYS39" s="79"/>
      <c r="QYT39" s="79"/>
      <c r="QYU39" s="79"/>
      <c r="QYV39" s="79"/>
      <c r="QYW39" s="567"/>
      <c r="QYX39" s="79"/>
      <c r="QYY39" s="79"/>
      <c r="QYZ39" s="566"/>
      <c r="QZA39" s="79"/>
      <c r="QZB39" s="79"/>
      <c r="QZC39" s="79"/>
      <c r="QZD39" s="79"/>
      <c r="QZE39" s="79"/>
      <c r="QZF39" s="79"/>
      <c r="QZG39" s="566"/>
      <c r="QZH39" s="79"/>
      <c r="QZI39" s="79"/>
      <c r="QZJ39" s="79"/>
      <c r="QZK39" s="79"/>
      <c r="QZL39" s="567"/>
      <c r="QZM39" s="79"/>
      <c r="QZN39" s="79"/>
      <c r="QZO39" s="566"/>
      <c r="QZP39" s="79"/>
      <c r="QZQ39" s="79"/>
      <c r="QZR39" s="79"/>
      <c r="QZS39" s="79"/>
      <c r="QZT39" s="79"/>
      <c r="QZU39" s="79"/>
      <c r="QZV39" s="566"/>
      <c r="QZW39" s="79"/>
      <c r="QZX39" s="79"/>
      <c r="QZY39" s="79"/>
      <c r="QZZ39" s="79"/>
      <c r="RAA39" s="567"/>
      <c r="RAB39" s="79"/>
      <c r="RAC39" s="79"/>
      <c r="RAD39" s="566"/>
      <c r="RAE39" s="79"/>
      <c r="RAF39" s="79"/>
      <c r="RAG39" s="79"/>
      <c r="RAH39" s="79"/>
      <c r="RAI39" s="79"/>
      <c r="RAJ39" s="79"/>
      <c r="RAK39" s="566"/>
      <c r="RAL39" s="79"/>
      <c r="RAM39" s="79"/>
      <c r="RAN39" s="79"/>
      <c r="RAO39" s="79"/>
      <c r="RAP39" s="567"/>
      <c r="RAQ39" s="79"/>
      <c r="RAR39" s="79"/>
      <c r="RAS39" s="566"/>
      <c r="RAT39" s="79"/>
      <c r="RAU39" s="79"/>
      <c r="RAV39" s="79"/>
      <c r="RAW39" s="79"/>
      <c r="RAX39" s="79"/>
      <c r="RAY39" s="79"/>
      <c r="RAZ39" s="566"/>
      <c r="RBA39" s="79"/>
      <c r="RBB39" s="79"/>
      <c r="RBC39" s="79"/>
      <c r="RBD39" s="79"/>
      <c r="RBE39" s="567"/>
      <c r="RBF39" s="79"/>
      <c r="RBG39" s="79"/>
      <c r="RBH39" s="566"/>
      <c r="RBI39" s="79"/>
      <c r="RBJ39" s="79"/>
      <c r="RBK39" s="79"/>
      <c r="RBL39" s="79"/>
      <c r="RBM39" s="79"/>
      <c r="RBN39" s="79"/>
      <c r="RBO39" s="566"/>
      <c r="RBP39" s="79"/>
      <c r="RBQ39" s="79"/>
      <c r="RBR39" s="79"/>
      <c r="RBS39" s="79"/>
      <c r="RBT39" s="567"/>
      <c r="RBU39" s="79"/>
      <c r="RBV39" s="79"/>
      <c r="RBW39" s="566"/>
      <c r="RBX39" s="79"/>
      <c r="RBY39" s="79"/>
      <c r="RBZ39" s="79"/>
      <c r="RCA39" s="79"/>
      <c r="RCB39" s="79"/>
      <c r="RCC39" s="79"/>
      <c r="RCD39" s="566"/>
      <c r="RCE39" s="79"/>
      <c r="RCF39" s="79"/>
      <c r="RCG39" s="79"/>
      <c r="RCH39" s="79"/>
      <c r="RCI39" s="567"/>
      <c r="RCJ39" s="79"/>
      <c r="RCK39" s="79"/>
      <c r="RCL39" s="566"/>
      <c r="RCM39" s="79"/>
      <c r="RCN39" s="79"/>
      <c r="RCO39" s="79"/>
      <c r="RCP39" s="79"/>
      <c r="RCQ39" s="79"/>
      <c r="RCR39" s="79"/>
      <c r="RCS39" s="566"/>
      <c r="RCT39" s="79"/>
      <c r="RCU39" s="79"/>
      <c r="RCV39" s="79"/>
      <c r="RCW39" s="79"/>
      <c r="RCX39" s="567"/>
      <c r="RCY39" s="79"/>
      <c r="RCZ39" s="79"/>
      <c r="RDA39" s="566"/>
      <c r="RDB39" s="79"/>
      <c r="RDC39" s="79"/>
      <c r="RDD39" s="79"/>
      <c r="RDE39" s="79"/>
      <c r="RDF39" s="79"/>
      <c r="RDG39" s="79"/>
      <c r="RDH39" s="566"/>
      <c r="RDI39" s="79"/>
      <c r="RDJ39" s="79"/>
      <c r="RDK39" s="79"/>
      <c r="RDL39" s="79"/>
      <c r="RDM39" s="567"/>
      <c r="RDN39" s="79"/>
      <c r="RDO39" s="79"/>
      <c r="RDP39" s="566"/>
      <c r="RDQ39" s="79"/>
      <c r="RDR39" s="79"/>
      <c r="RDS39" s="79"/>
      <c r="RDT39" s="79"/>
      <c r="RDU39" s="79"/>
      <c r="RDV39" s="79"/>
      <c r="RDW39" s="566"/>
      <c r="RDX39" s="79"/>
      <c r="RDY39" s="79"/>
      <c r="RDZ39" s="79"/>
      <c r="REA39" s="79"/>
      <c r="REB39" s="567"/>
      <c r="REC39" s="79"/>
      <c r="RED39" s="79"/>
      <c r="REE39" s="566"/>
      <c r="REF39" s="79"/>
      <c r="REG39" s="79"/>
      <c r="REH39" s="79"/>
      <c r="REI39" s="79"/>
      <c r="REJ39" s="79"/>
      <c r="REK39" s="79"/>
      <c r="REL39" s="566"/>
      <c r="REM39" s="79"/>
      <c r="REN39" s="79"/>
      <c r="REO39" s="79"/>
      <c r="REP39" s="79"/>
      <c r="REQ39" s="567"/>
      <c r="RER39" s="79"/>
      <c r="RES39" s="79"/>
      <c r="RET39" s="566"/>
      <c r="REU39" s="79"/>
      <c r="REV39" s="79"/>
      <c r="REW39" s="79"/>
      <c r="REX39" s="79"/>
      <c r="REY39" s="79"/>
      <c r="REZ39" s="79"/>
      <c r="RFA39" s="566"/>
      <c r="RFB39" s="79"/>
      <c r="RFC39" s="79"/>
      <c r="RFD39" s="79"/>
      <c r="RFE39" s="79"/>
      <c r="RFF39" s="567"/>
      <c r="RFG39" s="79"/>
      <c r="RFH39" s="79"/>
      <c r="RFI39" s="566"/>
      <c r="RFJ39" s="79"/>
      <c r="RFK39" s="79"/>
      <c r="RFL39" s="79"/>
      <c r="RFM39" s="79"/>
      <c r="RFN39" s="79"/>
      <c r="RFO39" s="79"/>
      <c r="RFP39" s="566"/>
      <c r="RFQ39" s="79"/>
      <c r="RFR39" s="79"/>
      <c r="RFS39" s="79"/>
      <c r="RFT39" s="79"/>
      <c r="RFU39" s="567"/>
      <c r="RFV39" s="79"/>
      <c r="RFW39" s="79"/>
      <c r="RFX39" s="566"/>
      <c r="RFY39" s="79"/>
      <c r="RFZ39" s="79"/>
      <c r="RGA39" s="79"/>
      <c r="RGB39" s="79"/>
      <c r="RGC39" s="79"/>
      <c r="RGD39" s="79"/>
      <c r="RGE39" s="566"/>
      <c r="RGF39" s="79"/>
      <c r="RGG39" s="79"/>
      <c r="RGH39" s="79"/>
      <c r="RGI39" s="79"/>
      <c r="RGJ39" s="567"/>
      <c r="RGK39" s="79"/>
      <c r="RGL39" s="79"/>
      <c r="RGM39" s="566"/>
      <c r="RGN39" s="79"/>
      <c r="RGO39" s="79"/>
      <c r="RGP39" s="79"/>
      <c r="RGQ39" s="79"/>
      <c r="RGR39" s="79"/>
      <c r="RGS39" s="79"/>
      <c r="RGT39" s="566"/>
      <c r="RGU39" s="79"/>
      <c r="RGV39" s="79"/>
      <c r="RGW39" s="79"/>
      <c r="RGX39" s="79"/>
      <c r="RGY39" s="567"/>
      <c r="RGZ39" s="79"/>
      <c r="RHA39" s="79"/>
      <c r="RHB39" s="566"/>
      <c r="RHC39" s="79"/>
      <c r="RHD39" s="79"/>
      <c r="RHE39" s="79"/>
      <c r="RHF39" s="79"/>
      <c r="RHG39" s="79"/>
      <c r="RHH39" s="79"/>
      <c r="RHI39" s="566"/>
      <c r="RHJ39" s="79"/>
      <c r="RHK39" s="79"/>
      <c r="RHL39" s="79"/>
      <c r="RHM39" s="79"/>
      <c r="RHN39" s="567"/>
      <c r="RHO39" s="79"/>
      <c r="RHP39" s="79"/>
      <c r="RHQ39" s="566"/>
      <c r="RHR39" s="79"/>
      <c r="RHS39" s="79"/>
      <c r="RHT39" s="79"/>
      <c r="RHU39" s="79"/>
      <c r="RHV39" s="79"/>
      <c r="RHW39" s="79"/>
      <c r="RHX39" s="566"/>
      <c r="RHY39" s="79"/>
      <c r="RHZ39" s="79"/>
      <c r="RIA39" s="79"/>
      <c r="RIB39" s="79"/>
      <c r="RIC39" s="567"/>
      <c r="RID39" s="79"/>
      <c r="RIE39" s="79"/>
      <c r="RIF39" s="566"/>
      <c r="RIG39" s="79"/>
      <c r="RIH39" s="79"/>
      <c r="RII39" s="79"/>
      <c r="RIJ39" s="79"/>
      <c r="RIK39" s="79"/>
      <c r="RIL39" s="79"/>
      <c r="RIM39" s="566"/>
      <c r="RIN39" s="79"/>
      <c r="RIO39" s="79"/>
      <c r="RIP39" s="79"/>
      <c r="RIQ39" s="79"/>
      <c r="RIR39" s="567"/>
      <c r="RIS39" s="79"/>
      <c r="RIT39" s="79"/>
      <c r="RIU39" s="566"/>
      <c r="RIV39" s="79"/>
      <c r="RIW39" s="79"/>
      <c r="RIX39" s="79"/>
      <c r="RIY39" s="79"/>
      <c r="RIZ39" s="79"/>
      <c r="RJA39" s="79"/>
      <c r="RJB39" s="566"/>
      <c r="RJC39" s="79"/>
      <c r="RJD39" s="79"/>
      <c r="RJE39" s="79"/>
      <c r="RJF39" s="79"/>
      <c r="RJG39" s="567"/>
      <c r="RJH39" s="79"/>
      <c r="RJI39" s="79"/>
      <c r="RJJ39" s="566"/>
      <c r="RJK39" s="79"/>
      <c r="RJL39" s="79"/>
      <c r="RJM39" s="79"/>
      <c r="RJN39" s="79"/>
      <c r="RJO39" s="79"/>
      <c r="RJP39" s="79"/>
      <c r="RJQ39" s="566"/>
      <c r="RJR39" s="79"/>
      <c r="RJS39" s="79"/>
      <c r="RJT39" s="79"/>
      <c r="RJU39" s="79"/>
      <c r="RJV39" s="567"/>
      <c r="RJW39" s="79"/>
      <c r="RJX39" s="79"/>
      <c r="RJY39" s="566"/>
      <c r="RJZ39" s="79"/>
      <c r="RKA39" s="79"/>
      <c r="RKB39" s="79"/>
      <c r="RKC39" s="79"/>
      <c r="RKD39" s="79"/>
      <c r="RKE39" s="79"/>
      <c r="RKF39" s="566"/>
      <c r="RKG39" s="79"/>
      <c r="RKH39" s="79"/>
      <c r="RKI39" s="79"/>
      <c r="RKJ39" s="79"/>
      <c r="RKK39" s="567"/>
      <c r="RKL39" s="79"/>
      <c r="RKM39" s="79"/>
      <c r="RKN39" s="566"/>
      <c r="RKO39" s="79"/>
      <c r="RKP39" s="79"/>
      <c r="RKQ39" s="79"/>
      <c r="RKR39" s="79"/>
      <c r="RKS39" s="79"/>
      <c r="RKT39" s="79"/>
      <c r="RKU39" s="566"/>
      <c r="RKV39" s="79"/>
      <c r="RKW39" s="79"/>
      <c r="RKX39" s="79"/>
      <c r="RKY39" s="79"/>
      <c r="RKZ39" s="567"/>
      <c r="RLA39" s="79"/>
      <c r="RLB39" s="79"/>
      <c r="RLC39" s="566"/>
      <c r="RLD39" s="79"/>
      <c r="RLE39" s="79"/>
      <c r="RLF39" s="79"/>
      <c r="RLG39" s="79"/>
      <c r="RLH39" s="79"/>
      <c r="RLI39" s="79"/>
      <c r="RLJ39" s="566"/>
      <c r="RLK39" s="79"/>
      <c r="RLL39" s="79"/>
      <c r="RLM39" s="79"/>
      <c r="RLN39" s="79"/>
      <c r="RLO39" s="567"/>
      <c r="RLP39" s="79"/>
      <c r="RLQ39" s="79"/>
      <c r="RLR39" s="566"/>
      <c r="RLS39" s="79"/>
      <c r="RLT39" s="79"/>
      <c r="RLU39" s="79"/>
      <c r="RLV39" s="79"/>
      <c r="RLW39" s="79"/>
      <c r="RLX39" s="79"/>
      <c r="RLY39" s="566"/>
      <c r="RLZ39" s="79"/>
      <c r="RMA39" s="79"/>
      <c r="RMB39" s="79"/>
      <c r="RMC39" s="79"/>
      <c r="RMD39" s="567"/>
      <c r="RME39" s="79"/>
      <c r="RMF39" s="79"/>
      <c r="RMG39" s="566"/>
      <c r="RMH39" s="79"/>
      <c r="RMI39" s="79"/>
      <c r="RMJ39" s="79"/>
      <c r="RMK39" s="79"/>
      <c r="RML39" s="79"/>
      <c r="RMM39" s="79"/>
      <c r="RMN39" s="566"/>
      <c r="RMO39" s="79"/>
      <c r="RMP39" s="79"/>
      <c r="RMQ39" s="79"/>
      <c r="RMR39" s="79"/>
      <c r="RMS39" s="567"/>
      <c r="RMT39" s="79"/>
      <c r="RMU39" s="79"/>
      <c r="RMV39" s="566"/>
      <c r="RMW39" s="79"/>
      <c r="RMX39" s="79"/>
      <c r="RMY39" s="79"/>
      <c r="RMZ39" s="79"/>
      <c r="RNA39" s="79"/>
      <c r="RNB39" s="79"/>
      <c r="RNC39" s="566"/>
      <c r="RND39" s="79"/>
      <c r="RNE39" s="79"/>
      <c r="RNF39" s="79"/>
      <c r="RNG39" s="79"/>
      <c r="RNH39" s="567"/>
      <c r="RNI39" s="79"/>
      <c r="RNJ39" s="79"/>
      <c r="RNK39" s="566"/>
      <c r="RNL39" s="79"/>
      <c r="RNM39" s="79"/>
      <c r="RNN39" s="79"/>
      <c r="RNO39" s="79"/>
      <c r="RNP39" s="79"/>
      <c r="RNQ39" s="79"/>
      <c r="RNR39" s="566"/>
      <c r="RNS39" s="79"/>
      <c r="RNT39" s="79"/>
      <c r="RNU39" s="79"/>
      <c r="RNV39" s="79"/>
      <c r="RNW39" s="567"/>
      <c r="RNX39" s="79"/>
      <c r="RNY39" s="79"/>
      <c r="RNZ39" s="566"/>
      <c r="ROA39" s="79"/>
      <c r="ROB39" s="79"/>
      <c r="ROC39" s="79"/>
      <c r="ROD39" s="79"/>
      <c r="ROE39" s="79"/>
      <c r="ROF39" s="79"/>
      <c r="ROG39" s="566"/>
      <c r="ROH39" s="79"/>
      <c r="ROI39" s="79"/>
      <c r="ROJ39" s="79"/>
      <c r="ROK39" s="79"/>
      <c r="ROL39" s="567"/>
      <c r="ROM39" s="79"/>
      <c r="RON39" s="79"/>
      <c r="ROO39" s="566"/>
      <c r="ROP39" s="79"/>
      <c r="ROQ39" s="79"/>
      <c r="ROR39" s="79"/>
      <c r="ROS39" s="79"/>
      <c r="ROT39" s="79"/>
      <c r="ROU39" s="79"/>
      <c r="ROV39" s="566"/>
      <c r="ROW39" s="79"/>
      <c r="ROX39" s="79"/>
      <c r="ROY39" s="79"/>
      <c r="ROZ39" s="79"/>
      <c r="RPA39" s="567"/>
      <c r="RPB39" s="79"/>
      <c r="RPC39" s="79"/>
      <c r="RPD39" s="566"/>
      <c r="RPE39" s="79"/>
      <c r="RPF39" s="79"/>
      <c r="RPG39" s="79"/>
      <c r="RPH39" s="79"/>
      <c r="RPI39" s="79"/>
      <c r="RPJ39" s="79"/>
      <c r="RPK39" s="566"/>
      <c r="RPL39" s="79"/>
      <c r="RPM39" s="79"/>
      <c r="RPN39" s="79"/>
      <c r="RPO39" s="79"/>
      <c r="RPP39" s="567"/>
      <c r="RPQ39" s="79"/>
      <c r="RPR39" s="79"/>
      <c r="RPS39" s="566"/>
      <c r="RPT39" s="79"/>
      <c r="RPU39" s="79"/>
      <c r="RPV39" s="79"/>
      <c r="RPW39" s="79"/>
      <c r="RPX39" s="79"/>
      <c r="RPY39" s="79"/>
      <c r="RPZ39" s="566"/>
      <c r="RQA39" s="79"/>
      <c r="RQB39" s="79"/>
      <c r="RQC39" s="79"/>
      <c r="RQD39" s="79"/>
      <c r="RQE39" s="567"/>
      <c r="RQF39" s="79"/>
      <c r="RQG39" s="79"/>
      <c r="RQH39" s="566"/>
      <c r="RQI39" s="79"/>
      <c r="RQJ39" s="79"/>
      <c r="RQK39" s="79"/>
      <c r="RQL39" s="79"/>
      <c r="RQM39" s="79"/>
      <c r="RQN39" s="79"/>
      <c r="RQO39" s="566"/>
      <c r="RQP39" s="79"/>
      <c r="RQQ39" s="79"/>
      <c r="RQR39" s="79"/>
      <c r="RQS39" s="79"/>
      <c r="RQT39" s="567"/>
      <c r="RQU39" s="79"/>
      <c r="RQV39" s="79"/>
      <c r="RQW39" s="566"/>
      <c r="RQX39" s="79"/>
      <c r="RQY39" s="79"/>
      <c r="RQZ39" s="79"/>
      <c r="RRA39" s="79"/>
      <c r="RRB39" s="79"/>
      <c r="RRC39" s="79"/>
      <c r="RRD39" s="566"/>
      <c r="RRE39" s="79"/>
      <c r="RRF39" s="79"/>
      <c r="RRG39" s="79"/>
      <c r="RRH39" s="79"/>
      <c r="RRI39" s="567"/>
      <c r="RRJ39" s="79"/>
      <c r="RRK39" s="79"/>
      <c r="RRL39" s="566"/>
      <c r="RRM39" s="79"/>
      <c r="RRN39" s="79"/>
      <c r="RRO39" s="79"/>
      <c r="RRP39" s="79"/>
      <c r="RRQ39" s="79"/>
      <c r="RRR39" s="79"/>
      <c r="RRS39" s="566"/>
      <c r="RRT39" s="79"/>
      <c r="RRU39" s="79"/>
      <c r="RRV39" s="79"/>
      <c r="RRW39" s="79"/>
      <c r="RRX39" s="567"/>
      <c r="RRY39" s="79"/>
      <c r="RRZ39" s="79"/>
      <c r="RSA39" s="566"/>
      <c r="RSB39" s="79"/>
      <c r="RSC39" s="79"/>
      <c r="RSD39" s="79"/>
      <c r="RSE39" s="79"/>
      <c r="RSF39" s="79"/>
      <c r="RSG39" s="79"/>
      <c r="RSH39" s="566"/>
      <c r="RSI39" s="79"/>
      <c r="RSJ39" s="79"/>
      <c r="RSK39" s="79"/>
      <c r="RSL39" s="79"/>
      <c r="RSM39" s="567"/>
      <c r="RSN39" s="79"/>
      <c r="RSO39" s="79"/>
      <c r="RSP39" s="566"/>
      <c r="RSQ39" s="79"/>
      <c r="RSR39" s="79"/>
      <c r="RSS39" s="79"/>
      <c r="RST39" s="79"/>
      <c r="RSU39" s="79"/>
      <c r="RSV39" s="79"/>
      <c r="RSW39" s="566"/>
      <c r="RSX39" s="79"/>
      <c r="RSY39" s="79"/>
      <c r="RSZ39" s="79"/>
      <c r="RTA39" s="79"/>
      <c r="RTB39" s="567"/>
      <c r="RTC39" s="79"/>
      <c r="RTD39" s="79"/>
      <c r="RTE39" s="566"/>
      <c r="RTF39" s="79"/>
      <c r="RTG39" s="79"/>
      <c r="RTH39" s="79"/>
      <c r="RTI39" s="79"/>
      <c r="RTJ39" s="79"/>
      <c r="RTK39" s="79"/>
      <c r="RTL39" s="566"/>
      <c r="RTM39" s="79"/>
      <c r="RTN39" s="79"/>
      <c r="RTO39" s="79"/>
      <c r="RTP39" s="79"/>
      <c r="RTQ39" s="567"/>
      <c r="RTR39" s="79"/>
      <c r="RTS39" s="79"/>
      <c r="RTT39" s="566"/>
      <c r="RTU39" s="79"/>
      <c r="RTV39" s="79"/>
      <c r="RTW39" s="79"/>
      <c r="RTX39" s="79"/>
      <c r="RTY39" s="79"/>
      <c r="RTZ39" s="79"/>
      <c r="RUA39" s="566"/>
      <c r="RUB39" s="79"/>
      <c r="RUC39" s="79"/>
      <c r="RUD39" s="79"/>
      <c r="RUE39" s="79"/>
      <c r="RUF39" s="567"/>
      <c r="RUG39" s="79"/>
      <c r="RUH39" s="79"/>
      <c r="RUI39" s="566"/>
      <c r="RUJ39" s="79"/>
      <c r="RUK39" s="79"/>
      <c r="RUL39" s="79"/>
      <c r="RUM39" s="79"/>
      <c r="RUN39" s="79"/>
      <c r="RUO39" s="79"/>
      <c r="RUP39" s="566"/>
      <c r="RUQ39" s="79"/>
      <c r="RUR39" s="79"/>
      <c r="RUS39" s="79"/>
      <c r="RUT39" s="79"/>
      <c r="RUU39" s="567"/>
      <c r="RUV39" s="79"/>
      <c r="RUW39" s="79"/>
      <c r="RUX39" s="566"/>
      <c r="RUY39" s="79"/>
      <c r="RUZ39" s="79"/>
      <c r="RVA39" s="79"/>
      <c r="RVB39" s="79"/>
      <c r="RVC39" s="79"/>
      <c r="RVD39" s="79"/>
      <c r="RVE39" s="566"/>
      <c r="RVF39" s="79"/>
      <c r="RVG39" s="79"/>
      <c r="RVH39" s="79"/>
      <c r="RVI39" s="79"/>
      <c r="RVJ39" s="567"/>
      <c r="RVK39" s="79"/>
      <c r="RVL39" s="79"/>
      <c r="RVM39" s="566"/>
      <c r="RVN39" s="79"/>
      <c r="RVO39" s="79"/>
      <c r="RVP39" s="79"/>
      <c r="RVQ39" s="79"/>
      <c r="RVR39" s="79"/>
      <c r="RVS39" s="79"/>
      <c r="RVT39" s="566"/>
      <c r="RVU39" s="79"/>
      <c r="RVV39" s="79"/>
      <c r="RVW39" s="79"/>
      <c r="RVX39" s="79"/>
      <c r="RVY39" s="567"/>
      <c r="RVZ39" s="79"/>
      <c r="RWA39" s="79"/>
      <c r="RWB39" s="566"/>
      <c r="RWC39" s="79"/>
      <c r="RWD39" s="79"/>
      <c r="RWE39" s="79"/>
      <c r="RWF39" s="79"/>
      <c r="RWG39" s="79"/>
      <c r="RWH39" s="79"/>
      <c r="RWI39" s="566"/>
      <c r="RWJ39" s="79"/>
      <c r="RWK39" s="79"/>
      <c r="RWL39" s="79"/>
      <c r="RWM39" s="79"/>
      <c r="RWN39" s="567"/>
      <c r="RWO39" s="79"/>
      <c r="RWP39" s="79"/>
      <c r="RWQ39" s="566"/>
      <c r="RWR39" s="79"/>
      <c r="RWS39" s="79"/>
      <c r="RWT39" s="79"/>
      <c r="RWU39" s="79"/>
      <c r="RWV39" s="79"/>
      <c r="RWW39" s="79"/>
      <c r="RWX39" s="566"/>
      <c r="RWY39" s="79"/>
      <c r="RWZ39" s="79"/>
      <c r="RXA39" s="79"/>
      <c r="RXB39" s="79"/>
      <c r="RXC39" s="567"/>
      <c r="RXD39" s="79"/>
      <c r="RXE39" s="79"/>
      <c r="RXF39" s="566"/>
      <c r="RXG39" s="79"/>
      <c r="RXH39" s="79"/>
      <c r="RXI39" s="79"/>
      <c r="RXJ39" s="79"/>
      <c r="RXK39" s="79"/>
      <c r="RXL39" s="79"/>
      <c r="RXM39" s="566"/>
      <c r="RXN39" s="79"/>
      <c r="RXO39" s="79"/>
      <c r="RXP39" s="79"/>
      <c r="RXQ39" s="79"/>
      <c r="RXR39" s="567"/>
      <c r="RXS39" s="79"/>
      <c r="RXT39" s="79"/>
      <c r="RXU39" s="566"/>
      <c r="RXV39" s="79"/>
      <c r="RXW39" s="79"/>
      <c r="RXX39" s="79"/>
      <c r="RXY39" s="79"/>
      <c r="RXZ39" s="79"/>
      <c r="RYA39" s="79"/>
      <c r="RYB39" s="566"/>
      <c r="RYC39" s="79"/>
      <c r="RYD39" s="79"/>
      <c r="RYE39" s="79"/>
      <c r="RYF39" s="79"/>
      <c r="RYG39" s="567"/>
      <c r="RYH39" s="79"/>
      <c r="RYI39" s="79"/>
      <c r="RYJ39" s="566"/>
      <c r="RYK39" s="79"/>
      <c r="RYL39" s="79"/>
      <c r="RYM39" s="79"/>
      <c r="RYN39" s="79"/>
      <c r="RYO39" s="79"/>
      <c r="RYP39" s="79"/>
      <c r="RYQ39" s="566"/>
      <c r="RYR39" s="79"/>
      <c r="RYS39" s="79"/>
      <c r="RYT39" s="79"/>
      <c r="RYU39" s="79"/>
      <c r="RYV39" s="567"/>
      <c r="RYW39" s="79"/>
      <c r="RYX39" s="79"/>
      <c r="RYY39" s="566"/>
      <c r="RYZ39" s="79"/>
      <c r="RZA39" s="79"/>
      <c r="RZB39" s="79"/>
      <c r="RZC39" s="79"/>
      <c r="RZD39" s="79"/>
      <c r="RZE39" s="79"/>
      <c r="RZF39" s="566"/>
      <c r="RZG39" s="79"/>
      <c r="RZH39" s="79"/>
      <c r="RZI39" s="79"/>
      <c r="RZJ39" s="79"/>
      <c r="RZK39" s="567"/>
      <c r="RZL39" s="79"/>
      <c r="RZM39" s="79"/>
      <c r="RZN39" s="566"/>
      <c r="RZO39" s="79"/>
      <c r="RZP39" s="79"/>
      <c r="RZQ39" s="79"/>
      <c r="RZR39" s="79"/>
      <c r="RZS39" s="79"/>
      <c r="RZT39" s="79"/>
      <c r="RZU39" s="566"/>
      <c r="RZV39" s="79"/>
      <c r="RZW39" s="79"/>
      <c r="RZX39" s="79"/>
      <c r="RZY39" s="79"/>
      <c r="RZZ39" s="567"/>
      <c r="SAA39" s="79"/>
      <c r="SAB39" s="79"/>
      <c r="SAC39" s="566"/>
      <c r="SAD39" s="79"/>
      <c r="SAE39" s="79"/>
      <c r="SAF39" s="79"/>
      <c r="SAG39" s="79"/>
      <c r="SAH39" s="79"/>
      <c r="SAI39" s="79"/>
      <c r="SAJ39" s="566"/>
      <c r="SAK39" s="79"/>
      <c r="SAL39" s="79"/>
      <c r="SAM39" s="79"/>
      <c r="SAN39" s="79"/>
      <c r="SAO39" s="567"/>
      <c r="SAP39" s="79"/>
      <c r="SAQ39" s="79"/>
      <c r="SAR39" s="566"/>
      <c r="SAS39" s="79"/>
      <c r="SAT39" s="79"/>
      <c r="SAU39" s="79"/>
      <c r="SAV39" s="79"/>
      <c r="SAW39" s="79"/>
      <c r="SAX39" s="79"/>
      <c r="SAY39" s="566"/>
      <c r="SAZ39" s="79"/>
      <c r="SBA39" s="79"/>
      <c r="SBB39" s="79"/>
      <c r="SBC39" s="79"/>
      <c r="SBD39" s="567"/>
      <c r="SBE39" s="79"/>
      <c r="SBF39" s="79"/>
      <c r="SBG39" s="566"/>
      <c r="SBH39" s="79"/>
      <c r="SBI39" s="79"/>
      <c r="SBJ39" s="79"/>
      <c r="SBK39" s="79"/>
      <c r="SBL39" s="79"/>
      <c r="SBM39" s="79"/>
      <c r="SBN39" s="566"/>
      <c r="SBO39" s="79"/>
      <c r="SBP39" s="79"/>
      <c r="SBQ39" s="79"/>
      <c r="SBR39" s="79"/>
      <c r="SBS39" s="567"/>
      <c r="SBT39" s="79"/>
      <c r="SBU39" s="79"/>
      <c r="SBV39" s="566"/>
      <c r="SBW39" s="79"/>
      <c r="SBX39" s="79"/>
      <c r="SBY39" s="79"/>
      <c r="SBZ39" s="79"/>
      <c r="SCA39" s="79"/>
      <c r="SCB39" s="79"/>
      <c r="SCC39" s="566"/>
      <c r="SCD39" s="79"/>
      <c r="SCE39" s="79"/>
      <c r="SCF39" s="79"/>
      <c r="SCG39" s="79"/>
      <c r="SCH39" s="567"/>
      <c r="SCI39" s="79"/>
      <c r="SCJ39" s="79"/>
      <c r="SCK39" s="566"/>
      <c r="SCL39" s="79"/>
      <c r="SCM39" s="79"/>
      <c r="SCN39" s="79"/>
      <c r="SCO39" s="79"/>
      <c r="SCP39" s="79"/>
      <c r="SCQ39" s="79"/>
      <c r="SCR39" s="566"/>
      <c r="SCS39" s="79"/>
      <c r="SCT39" s="79"/>
      <c r="SCU39" s="79"/>
      <c r="SCV39" s="79"/>
      <c r="SCW39" s="567"/>
      <c r="SCX39" s="79"/>
      <c r="SCY39" s="79"/>
      <c r="SCZ39" s="566"/>
      <c r="SDA39" s="79"/>
      <c r="SDB39" s="79"/>
      <c r="SDC39" s="79"/>
      <c r="SDD39" s="79"/>
      <c r="SDE39" s="79"/>
      <c r="SDF39" s="79"/>
      <c r="SDG39" s="566"/>
      <c r="SDH39" s="79"/>
      <c r="SDI39" s="79"/>
      <c r="SDJ39" s="79"/>
      <c r="SDK39" s="79"/>
      <c r="SDL39" s="567"/>
      <c r="SDM39" s="79"/>
      <c r="SDN39" s="79"/>
      <c r="SDO39" s="566"/>
      <c r="SDP39" s="79"/>
      <c r="SDQ39" s="79"/>
      <c r="SDR39" s="79"/>
      <c r="SDS39" s="79"/>
      <c r="SDT39" s="79"/>
      <c r="SDU39" s="79"/>
      <c r="SDV39" s="566"/>
      <c r="SDW39" s="79"/>
      <c r="SDX39" s="79"/>
      <c r="SDY39" s="79"/>
      <c r="SDZ39" s="79"/>
      <c r="SEA39" s="567"/>
      <c r="SEB39" s="79"/>
      <c r="SEC39" s="79"/>
      <c r="SED39" s="566"/>
      <c r="SEE39" s="79"/>
      <c r="SEF39" s="79"/>
      <c r="SEG39" s="79"/>
      <c r="SEH39" s="79"/>
      <c r="SEI39" s="79"/>
      <c r="SEJ39" s="79"/>
      <c r="SEK39" s="566"/>
      <c r="SEL39" s="79"/>
      <c r="SEM39" s="79"/>
      <c r="SEN39" s="79"/>
      <c r="SEO39" s="79"/>
      <c r="SEP39" s="567"/>
      <c r="SEQ39" s="79"/>
      <c r="SER39" s="79"/>
      <c r="SES39" s="566"/>
      <c r="SET39" s="79"/>
      <c r="SEU39" s="79"/>
      <c r="SEV39" s="79"/>
      <c r="SEW39" s="79"/>
      <c r="SEX39" s="79"/>
      <c r="SEY39" s="79"/>
      <c r="SEZ39" s="566"/>
      <c r="SFA39" s="79"/>
      <c r="SFB39" s="79"/>
      <c r="SFC39" s="79"/>
      <c r="SFD39" s="79"/>
      <c r="SFE39" s="567"/>
      <c r="SFF39" s="79"/>
      <c r="SFG39" s="79"/>
      <c r="SFH39" s="566"/>
      <c r="SFI39" s="79"/>
      <c r="SFJ39" s="79"/>
      <c r="SFK39" s="79"/>
      <c r="SFL39" s="79"/>
      <c r="SFM39" s="79"/>
      <c r="SFN39" s="79"/>
      <c r="SFO39" s="566"/>
      <c r="SFP39" s="79"/>
      <c r="SFQ39" s="79"/>
      <c r="SFR39" s="79"/>
      <c r="SFS39" s="79"/>
      <c r="SFT39" s="567"/>
      <c r="SFU39" s="79"/>
      <c r="SFV39" s="79"/>
      <c r="SFW39" s="566"/>
      <c r="SFX39" s="79"/>
      <c r="SFY39" s="79"/>
      <c r="SFZ39" s="79"/>
      <c r="SGA39" s="79"/>
      <c r="SGB39" s="79"/>
      <c r="SGC39" s="79"/>
      <c r="SGD39" s="566"/>
      <c r="SGE39" s="79"/>
      <c r="SGF39" s="79"/>
      <c r="SGG39" s="79"/>
      <c r="SGH39" s="79"/>
      <c r="SGI39" s="567"/>
      <c r="SGJ39" s="79"/>
      <c r="SGK39" s="79"/>
      <c r="SGL39" s="566"/>
      <c r="SGM39" s="79"/>
      <c r="SGN39" s="79"/>
      <c r="SGO39" s="79"/>
      <c r="SGP39" s="79"/>
      <c r="SGQ39" s="79"/>
      <c r="SGR39" s="79"/>
      <c r="SGS39" s="566"/>
      <c r="SGT39" s="79"/>
      <c r="SGU39" s="79"/>
      <c r="SGV39" s="79"/>
      <c r="SGW39" s="79"/>
      <c r="SGX39" s="567"/>
      <c r="SGY39" s="79"/>
      <c r="SGZ39" s="79"/>
      <c r="SHA39" s="566"/>
      <c r="SHB39" s="79"/>
      <c r="SHC39" s="79"/>
      <c r="SHD39" s="79"/>
      <c r="SHE39" s="79"/>
      <c r="SHF39" s="79"/>
      <c r="SHG39" s="79"/>
      <c r="SHH39" s="566"/>
      <c r="SHI39" s="79"/>
      <c r="SHJ39" s="79"/>
      <c r="SHK39" s="79"/>
      <c r="SHL39" s="79"/>
      <c r="SHM39" s="567"/>
      <c r="SHN39" s="79"/>
      <c r="SHO39" s="79"/>
      <c r="SHP39" s="566"/>
      <c r="SHQ39" s="79"/>
      <c r="SHR39" s="79"/>
      <c r="SHS39" s="79"/>
      <c r="SHT39" s="79"/>
      <c r="SHU39" s="79"/>
      <c r="SHV39" s="79"/>
      <c r="SHW39" s="566"/>
      <c r="SHX39" s="79"/>
      <c r="SHY39" s="79"/>
      <c r="SHZ39" s="79"/>
      <c r="SIA39" s="79"/>
      <c r="SIB39" s="567"/>
      <c r="SIC39" s="79"/>
      <c r="SID39" s="79"/>
      <c r="SIE39" s="566"/>
      <c r="SIF39" s="79"/>
      <c r="SIG39" s="79"/>
      <c r="SIH39" s="79"/>
      <c r="SII39" s="79"/>
      <c r="SIJ39" s="79"/>
      <c r="SIK39" s="79"/>
      <c r="SIL39" s="566"/>
      <c r="SIM39" s="79"/>
      <c r="SIN39" s="79"/>
      <c r="SIO39" s="79"/>
      <c r="SIP39" s="79"/>
      <c r="SIQ39" s="567"/>
      <c r="SIR39" s="79"/>
      <c r="SIS39" s="79"/>
      <c r="SIT39" s="566"/>
      <c r="SIU39" s="79"/>
      <c r="SIV39" s="79"/>
      <c r="SIW39" s="79"/>
      <c r="SIX39" s="79"/>
      <c r="SIY39" s="79"/>
      <c r="SIZ39" s="79"/>
      <c r="SJA39" s="566"/>
      <c r="SJB39" s="79"/>
      <c r="SJC39" s="79"/>
      <c r="SJD39" s="79"/>
      <c r="SJE39" s="79"/>
      <c r="SJF39" s="567"/>
      <c r="SJG39" s="79"/>
      <c r="SJH39" s="79"/>
      <c r="SJI39" s="566"/>
      <c r="SJJ39" s="79"/>
      <c r="SJK39" s="79"/>
      <c r="SJL39" s="79"/>
      <c r="SJM39" s="79"/>
      <c r="SJN39" s="79"/>
      <c r="SJO39" s="79"/>
      <c r="SJP39" s="566"/>
      <c r="SJQ39" s="79"/>
      <c r="SJR39" s="79"/>
      <c r="SJS39" s="79"/>
      <c r="SJT39" s="79"/>
      <c r="SJU39" s="567"/>
      <c r="SJV39" s="79"/>
      <c r="SJW39" s="79"/>
      <c r="SJX39" s="566"/>
      <c r="SJY39" s="79"/>
      <c r="SJZ39" s="79"/>
      <c r="SKA39" s="79"/>
      <c r="SKB39" s="79"/>
      <c r="SKC39" s="79"/>
      <c r="SKD39" s="79"/>
      <c r="SKE39" s="566"/>
      <c r="SKF39" s="79"/>
      <c r="SKG39" s="79"/>
      <c r="SKH39" s="79"/>
      <c r="SKI39" s="79"/>
      <c r="SKJ39" s="567"/>
      <c r="SKK39" s="79"/>
      <c r="SKL39" s="79"/>
      <c r="SKM39" s="566"/>
      <c r="SKN39" s="79"/>
      <c r="SKO39" s="79"/>
      <c r="SKP39" s="79"/>
      <c r="SKQ39" s="79"/>
      <c r="SKR39" s="79"/>
      <c r="SKS39" s="79"/>
      <c r="SKT39" s="566"/>
      <c r="SKU39" s="79"/>
      <c r="SKV39" s="79"/>
      <c r="SKW39" s="79"/>
      <c r="SKX39" s="79"/>
      <c r="SKY39" s="567"/>
      <c r="SKZ39" s="79"/>
      <c r="SLA39" s="79"/>
      <c r="SLB39" s="566"/>
      <c r="SLC39" s="79"/>
      <c r="SLD39" s="79"/>
      <c r="SLE39" s="79"/>
      <c r="SLF39" s="79"/>
      <c r="SLG39" s="79"/>
      <c r="SLH39" s="79"/>
      <c r="SLI39" s="566"/>
      <c r="SLJ39" s="79"/>
      <c r="SLK39" s="79"/>
      <c r="SLL39" s="79"/>
      <c r="SLM39" s="79"/>
      <c r="SLN39" s="567"/>
      <c r="SLO39" s="79"/>
      <c r="SLP39" s="79"/>
      <c r="SLQ39" s="566"/>
      <c r="SLR39" s="79"/>
      <c r="SLS39" s="79"/>
      <c r="SLT39" s="79"/>
      <c r="SLU39" s="79"/>
      <c r="SLV39" s="79"/>
      <c r="SLW39" s="79"/>
      <c r="SLX39" s="566"/>
      <c r="SLY39" s="79"/>
      <c r="SLZ39" s="79"/>
      <c r="SMA39" s="79"/>
      <c r="SMB39" s="79"/>
      <c r="SMC39" s="567"/>
      <c r="SMD39" s="79"/>
      <c r="SME39" s="79"/>
      <c r="SMF39" s="566"/>
      <c r="SMG39" s="79"/>
      <c r="SMH39" s="79"/>
      <c r="SMI39" s="79"/>
      <c r="SMJ39" s="79"/>
      <c r="SMK39" s="79"/>
      <c r="SML39" s="79"/>
      <c r="SMM39" s="566"/>
      <c r="SMN39" s="79"/>
      <c r="SMO39" s="79"/>
      <c r="SMP39" s="79"/>
      <c r="SMQ39" s="79"/>
      <c r="SMR39" s="567"/>
      <c r="SMS39" s="79"/>
      <c r="SMT39" s="79"/>
      <c r="SMU39" s="566"/>
      <c r="SMV39" s="79"/>
      <c r="SMW39" s="79"/>
      <c r="SMX39" s="79"/>
      <c r="SMY39" s="79"/>
      <c r="SMZ39" s="79"/>
      <c r="SNA39" s="79"/>
      <c r="SNB39" s="566"/>
      <c r="SNC39" s="79"/>
      <c r="SND39" s="79"/>
      <c r="SNE39" s="79"/>
      <c r="SNF39" s="79"/>
      <c r="SNG39" s="567"/>
      <c r="SNH39" s="79"/>
      <c r="SNI39" s="79"/>
      <c r="SNJ39" s="566"/>
      <c r="SNK39" s="79"/>
      <c r="SNL39" s="79"/>
      <c r="SNM39" s="79"/>
      <c r="SNN39" s="79"/>
      <c r="SNO39" s="79"/>
      <c r="SNP39" s="79"/>
      <c r="SNQ39" s="566"/>
      <c r="SNR39" s="79"/>
      <c r="SNS39" s="79"/>
      <c r="SNT39" s="79"/>
      <c r="SNU39" s="79"/>
      <c r="SNV39" s="567"/>
      <c r="SNW39" s="79"/>
      <c r="SNX39" s="79"/>
      <c r="SNY39" s="566"/>
      <c r="SNZ39" s="79"/>
      <c r="SOA39" s="79"/>
      <c r="SOB39" s="79"/>
      <c r="SOC39" s="79"/>
      <c r="SOD39" s="79"/>
      <c r="SOE39" s="79"/>
      <c r="SOF39" s="566"/>
      <c r="SOG39" s="79"/>
      <c r="SOH39" s="79"/>
      <c r="SOI39" s="79"/>
      <c r="SOJ39" s="79"/>
      <c r="SOK39" s="567"/>
      <c r="SOL39" s="79"/>
      <c r="SOM39" s="79"/>
      <c r="SON39" s="566"/>
      <c r="SOO39" s="79"/>
      <c r="SOP39" s="79"/>
      <c r="SOQ39" s="79"/>
      <c r="SOR39" s="79"/>
      <c r="SOS39" s="79"/>
      <c r="SOT39" s="79"/>
      <c r="SOU39" s="566"/>
      <c r="SOV39" s="79"/>
      <c r="SOW39" s="79"/>
      <c r="SOX39" s="79"/>
      <c r="SOY39" s="79"/>
      <c r="SOZ39" s="567"/>
      <c r="SPA39" s="79"/>
      <c r="SPB39" s="79"/>
      <c r="SPC39" s="566"/>
      <c r="SPD39" s="79"/>
      <c r="SPE39" s="79"/>
      <c r="SPF39" s="79"/>
      <c r="SPG39" s="79"/>
      <c r="SPH39" s="79"/>
      <c r="SPI39" s="79"/>
      <c r="SPJ39" s="566"/>
      <c r="SPK39" s="79"/>
      <c r="SPL39" s="79"/>
      <c r="SPM39" s="79"/>
      <c r="SPN39" s="79"/>
      <c r="SPO39" s="567"/>
      <c r="SPP39" s="79"/>
      <c r="SPQ39" s="79"/>
      <c r="SPR39" s="566"/>
      <c r="SPS39" s="79"/>
      <c r="SPT39" s="79"/>
      <c r="SPU39" s="79"/>
      <c r="SPV39" s="79"/>
      <c r="SPW39" s="79"/>
      <c r="SPX39" s="79"/>
      <c r="SPY39" s="566"/>
      <c r="SPZ39" s="79"/>
      <c r="SQA39" s="79"/>
      <c r="SQB39" s="79"/>
      <c r="SQC39" s="79"/>
      <c r="SQD39" s="567"/>
      <c r="SQE39" s="79"/>
      <c r="SQF39" s="79"/>
      <c r="SQG39" s="566"/>
      <c r="SQH39" s="79"/>
      <c r="SQI39" s="79"/>
      <c r="SQJ39" s="79"/>
      <c r="SQK39" s="79"/>
      <c r="SQL39" s="79"/>
      <c r="SQM39" s="79"/>
      <c r="SQN39" s="566"/>
      <c r="SQO39" s="79"/>
      <c r="SQP39" s="79"/>
      <c r="SQQ39" s="79"/>
      <c r="SQR39" s="79"/>
      <c r="SQS39" s="567"/>
      <c r="SQT39" s="79"/>
      <c r="SQU39" s="79"/>
      <c r="SQV39" s="566"/>
      <c r="SQW39" s="79"/>
      <c r="SQX39" s="79"/>
      <c r="SQY39" s="79"/>
      <c r="SQZ39" s="79"/>
      <c r="SRA39" s="79"/>
      <c r="SRB39" s="79"/>
      <c r="SRC39" s="566"/>
      <c r="SRD39" s="79"/>
      <c r="SRE39" s="79"/>
      <c r="SRF39" s="79"/>
      <c r="SRG39" s="79"/>
      <c r="SRH39" s="567"/>
      <c r="SRI39" s="79"/>
      <c r="SRJ39" s="79"/>
      <c r="SRK39" s="566"/>
      <c r="SRL39" s="79"/>
      <c r="SRM39" s="79"/>
      <c r="SRN39" s="79"/>
      <c r="SRO39" s="79"/>
      <c r="SRP39" s="79"/>
      <c r="SRQ39" s="79"/>
      <c r="SRR39" s="566"/>
      <c r="SRS39" s="79"/>
      <c r="SRT39" s="79"/>
      <c r="SRU39" s="79"/>
      <c r="SRV39" s="79"/>
      <c r="SRW39" s="567"/>
      <c r="SRX39" s="79"/>
      <c r="SRY39" s="79"/>
      <c r="SRZ39" s="566"/>
      <c r="SSA39" s="79"/>
      <c r="SSB39" s="79"/>
      <c r="SSC39" s="79"/>
      <c r="SSD39" s="79"/>
      <c r="SSE39" s="79"/>
      <c r="SSF39" s="79"/>
      <c r="SSG39" s="566"/>
      <c r="SSH39" s="79"/>
      <c r="SSI39" s="79"/>
      <c r="SSJ39" s="79"/>
      <c r="SSK39" s="79"/>
      <c r="SSL39" s="567"/>
      <c r="SSM39" s="79"/>
      <c r="SSN39" s="79"/>
      <c r="SSO39" s="566"/>
      <c r="SSP39" s="79"/>
      <c r="SSQ39" s="79"/>
      <c r="SSR39" s="79"/>
      <c r="SSS39" s="79"/>
      <c r="SST39" s="79"/>
      <c r="SSU39" s="79"/>
      <c r="SSV39" s="566"/>
      <c r="SSW39" s="79"/>
      <c r="SSX39" s="79"/>
      <c r="SSY39" s="79"/>
      <c r="SSZ39" s="79"/>
      <c r="STA39" s="567"/>
      <c r="STB39" s="79"/>
      <c r="STC39" s="79"/>
      <c r="STD39" s="566"/>
      <c r="STE39" s="79"/>
      <c r="STF39" s="79"/>
      <c r="STG39" s="79"/>
      <c r="STH39" s="79"/>
      <c r="STI39" s="79"/>
      <c r="STJ39" s="79"/>
      <c r="STK39" s="566"/>
      <c r="STL39" s="79"/>
      <c r="STM39" s="79"/>
      <c r="STN39" s="79"/>
      <c r="STO39" s="79"/>
      <c r="STP39" s="567"/>
      <c r="STQ39" s="79"/>
      <c r="STR39" s="79"/>
      <c r="STS39" s="566"/>
      <c r="STT39" s="79"/>
      <c r="STU39" s="79"/>
      <c r="STV39" s="79"/>
      <c r="STW39" s="79"/>
      <c r="STX39" s="79"/>
      <c r="STY39" s="79"/>
      <c r="STZ39" s="566"/>
      <c r="SUA39" s="79"/>
      <c r="SUB39" s="79"/>
      <c r="SUC39" s="79"/>
      <c r="SUD39" s="79"/>
      <c r="SUE39" s="567"/>
      <c r="SUF39" s="79"/>
      <c r="SUG39" s="79"/>
      <c r="SUH39" s="566"/>
      <c r="SUI39" s="79"/>
      <c r="SUJ39" s="79"/>
      <c r="SUK39" s="79"/>
      <c r="SUL39" s="79"/>
      <c r="SUM39" s="79"/>
      <c r="SUN39" s="79"/>
      <c r="SUO39" s="566"/>
      <c r="SUP39" s="79"/>
      <c r="SUQ39" s="79"/>
      <c r="SUR39" s="79"/>
      <c r="SUS39" s="79"/>
      <c r="SUT39" s="567"/>
      <c r="SUU39" s="79"/>
      <c r="SUV39" s="79"/>
      <c r="SUW39" s="566"/>
      <c r="SUX39" s="79"/>
      <c r="SUY39" s="79"/>
      <c r="SUZ39" s="79"/>
      <c r="SVA39" s="79"/>
      <c r="SVB39" s="79"/>
      <c r="SVC39" s="79"/>
      <c r="SVD39" s="566"/>
      <c r="SVE39" s="79"/>
      <c r="SVF39" s="79"/>
      <c r="SVG39" s="79"/>
      <c r="SVH39" s="79"/>
      <c r="SVI39" s="567"/>
      <c r="SVJ39" s="79"/>
      <c r="SVK39" s="79"/>
      <c r="SVL39" s="566"/>
      <c r="SVM39" s="79"/>
      <c r="SVN39" s="79"/>
      <c r="SVO39" s="79"/>
      <c r="SVP39" s="79"/>
      <c r="SVQ39" s="79"/>
      <c r="SVR39" s="79"/>
      <c r="SVS39" s="566"/>
      <c r="SVT39" s="79"/>
      <c r="SVU39" s="79"/>
      <c r="SVV39" s="79"/>
      <c r="SVW39" s="79"/>
      <c r="SVX39" s="567"/>
      <c r="SVY39" s="79"/>
      <c r="SVZ39" s="79"/>
      <c r="SWA39" s="566"/>
      <c r="SWB39" s="79"/>
      <c r="SWC39" s="79"/>
      <c r="SWD39" s="79"/>
      <c r="SWE39" s="79"/>
      <c r="SWF39" s="79"/>
      <c r="SWG39" s="79"/>
      <c r="SWH39" s="566"/>
      <c r="SWI39" s="79"/>
      <c r="SWJ39" s="79"/>
      <c r="SWK39" s="79"/>
      <c r="SWL39" s="79"/>
      <c r="SWM39" s="567"/>
      <c r="SWN39" s="79"/>
      <c r="SWO39" s="79"/>
      <c r="SWP39" s="566"/>
      <c r="SWQ39" s="79"/>
      <c r="SWR39" s="79"/>
      <c r="SWS39" s="79"/>
      <c r="SWT39" s="79"/>
      <c r="SWU39" s="79"/>
      <c r="SWV39" s="79"/>
      <c r="SWW39" s="566"/>
      <c r="SWX39" s="79"/>
      <c r="SWY39" s="79"/>
      <c r="SWZ39" s="79"/>
      <c r="SXA39" s="79"/>
      <c r="SXB39" s="567"/>
      <c r="SXC39" s="79"/>
      <c r="SXD39" s="79"/>
      <c r="SXE39" s="566"/>
      <c r="SXF39" s="79"/>
      <c r="SXG39" s="79"/>
      <c r="SXH39" s="79"/>
      <c r="SXI39" s="79"/>
      <c r="SXJ39" s="79"/>
      <c r="SXK39" s="79"/>
      <c r="SXL39" s="566"/>
      <c r="SXM39" s="79"/>
      <c r="SXN39" s="79"/>
      <c r="SXO39" s="79"/>
      <c r="SXP39" s="79"/>
      <c r="SXQ39" s="567"/>
      <c r="SXR39" s="79"/>
      <c r="SXS39" s="79"/>
      <c r="SXT39" s="566"/>
      <c r="SXU39" s="79"/>
      <c r="SXV39" s="79"/>
      <c r="SXW39" s="79"/>
      <c r="SXX39" s="79"/>
      <c r="SXY39" s="79"/>
      <c r="SXZ39" s="79"/>
      <c r="SYA39" s="566"/>
      <c r="SYB39" s="79"/>
      <c r="SYC39" s="79"/>
      <c r="SYD39" s="79"/>
      <c r="SYE39" s="79"/>
      <c r="SYF39" s="567"/>
      <c r="SYG39" s="79"/>
      <c r="SYH39" s="79"/>
      <c r="SYI39" s="566"/>
      <c r="SYJ39" s="79"/>
      <c r="SYK39" s="79"/>
      <c r="SYL39" s="79"/>
      <c r="SYM39" s="79"/>
      <c r="SYN39" s="79"/>
      <c r="SYO39" s="79"/>
      <c r="SYP39" s="566"/>
      <c r="SYQ39" s="79"/>
      <c r="SYR39" s="79"/>
      <c r="SYS39" s="79"/>
      <c r="SYT39" s="79"/>
      <c r="SYU39" s="567"/>
      <c r="SYV39" s="79"/>
      <c r="SYW39" s="79"/>
      <c r="SYX39" s="566"/>
      <c r="SYY39" s="79"/>
      <c r="SYZ39" s="79"/>
      <c r="SZA39" s="79"/>
      <c r="SZB39" s="79"/>
      <c r="SZC39" s="79"/>
      <c r="SZD39" s="79"/>
      <c r="SZE39" s="566"/>
      <c r="SZF39" s="79"/>
      <c r="SZG39" s="79"/>
      <c r="SZH39" s="79"/>
      <c r="SZI39" s="79"/>
      <c r="SZJ39" s="567"/>
      <c r="SZK39" s="79"/>
      <c r="SZL39" s="79"/>
      <c r="SZM39" s="566"/>
      <c r="SZN39" s="79"/>
      <c r="SZO39" s="79"/>
      <c r="SZP39" s="79"/>
      <c r="SZQ39" s="79"/>
      <c r="SZR39" s="79"/>
      <c r="SZS39" s="79"/>
      <c r="SZT39" s="566"/>
      <c r="SZU39" s="79"/>
      <c r="SZV39" s="79"/>
      <c r="SZW39" s="79"/>
      <c r="SZX39" s="79"/>
      <c r="SZY39" s="567"/>
      <c r="SZZ39" s="79"/>
      <c r="TAA39" s="79"/>
      <c r="TAB39" s="566"/>
      <c r="TAC39" s="79"/>
      <c r="TAD39" s="79"/>
      <c r="TAE39" s="79"/>
      <c r="TAF39" s="79"/>
      <c r="TAG39" s="79"/>
      <c r="TAH39" s="79"/>
      <c r="TAI39" s="566"/>
      <c r="TAJ39" s="79"/>
      <c r="TAK39" s="79"/>
      <c r="TAL39" s="79"/>
      <c r="TAM39" s="79"/>
      <c r="TAN39" s="567"/>
      <c r="TAO39" s="79"/>
      <c r="TAP39" s="79"/>
      <c r="TAQ39" s="566"/>
      <c r="TAR39" s="79"/>
      <c r="TAS39" s="79"/>
      <c r="TAT39" s="79"/>
      <c r="TAU39" s="79"/>
      <c r="TAV39" s="79"/>
      <c r="TAW39" s="79"/>
      <c r="TAX39" s="566"/>
      <c r="TAY39" s="79"/>
      <c r="TAZ39" s="79"/>
      <c r="TBA39" s="79"/>
      <c r="TBB39" s="79"/>
      <c r="TBC39" s="567"/>
      <c r="TBD39" s="79"/>
      <c r="TBE39" s="79"/>
      <c r="TBF39" s="566"/>
      <c r="TBG39" s="79"/>
      <c r="TBH39" s="79"/>
      <c r="TBI39" s="79"/>
      <c r="TBJ39" s="79"/>
      <c r="TBK39" s="79"/>
      <c r="TBL39" s="79"/>
      <c r="TBM39" s="566"/>
      <c r="TBN39" s="79"/>
      <c r="TBO39" s="79"/>
      <c r="TBP39" s="79"/>
      <c r="TBQ39" s="79"/>
      <c r="TBR39" s="567"/>
      <c r="TBS39" s="79"/>
      <c r="TBT39" s="79"/>
      <c r="TBU39" s="566"/>
      <c r="TBV39" s="79"/>
      <c r="TBW39" s="79"/>
      <c r="TBX39" s="79"/>
      <c r="TBY39" s="79"/>
      <c r="TBZ39" s="79"/>
      <c r="TCA39" s="79"/>
      <c r="TCB39" s="566"/>
      <c r="TCC39" s="79"/>
      <c r="TCD39" s="79"/>
      <c r="TCE39" s="79"/>
      <c r="TCF39" s="79"/>
      <c r="TCG39" s="567"/>
      <c r="TCH39" s="79"/>
      <c r="TCI39" s="79"/>
      <c r="TCJ39" s="566"/>
      <c r="TCK39" s="79"/>
      <c r="TCL39" s="79"/>
      <c r="TCM39" s="79"/>
      <c r="TCN39" s="79"/>
      <c r="TCO39" s="79"/>
      <c r="TCP39" s="79"/>
      <c r="TCQ39" s="566"/>
      <c r="TCR39" s="79"/>
      <c r="TCS39" s="79"/>
      <c r="TCT39" s="79"/>
      <c r="TCU39" s="79"/>
      <c r="TCV39" s="567"/>
      <c r="TCW39" s="79"/>
      <c r="TCX39" s="79"/>
      <c r="TCY39" s="566"/>
      <c r="TCZ39" s="79"/>
      <c r="TDA39" s="79"/>
      <c r="TDB39" s="79"/>
      <c r="TDC39" s="79"/>
      <c r="TDD39" s="79"/>
      <c r="TDE39" s="79"/>
      <c r="TDF39" s="566"/>
      <c r="TDG39" s="79"/>
      <c r="TDH39" s="79"/>
      <c r="TDI39" s="79"/>
      <c r="TDJ39" s="79"/>
      <c r="TDK39" s="567"/>
      <c r="TDL39" s="79"/>
      <c r="TDM39" s="79"/>
      <c r="TDN39" s="566"/>
      <c r="TDO39" s="79"/>
      <c r="TDP39" s="79"/>
      <c r="TDQ39" s="79"/>
      <c r="TDR39" s="79"/>
      <c r="TDS39" s="79"/>
      <c r="TDT39" s="79"/>
      <c r="TDU39" s="566"/>
      <c r="TDV39" s="79"/>
      <c r="TDW39" s="79"/>
      <c r="TDX39" s="79"/>
      <c r="TDY39" s="79"/>
      <c r="TDZ39" s="567"/>
      <c r="TEA39" s="79"/>
      <c r="TEB39" s="79"/>
      <c r="TEC39" s="566"/>
      <c r="TED39" s="79"/>
      <c r="TEE39" s="79"/>
      <c r="TEF39" s="79"/>
      <c r="TEG39" s="79"/>
      <c r="TEH39" s="79"/>
      <c r="TEI39" s="79"/>
      <c r="TEJ39" s="566"/>
      <c r="TEK39" s="79"/>
      <c r="TEL39" s="79"/>
      <c r="TEM39" s="79"/>
      <c r="TEN39" s="79"/>
      <c r="TEO39" s="567"/>
      <c r="TEP39" s="79"/>
      <c r="TEQ39" s="79"/>
      <c r="TER39" s="566"/>
      <c r="TES39" s="79"/>
      <c r="TET39" s="79"/>
      <c r="TEU39" s="79"/>
      <c r="TEV39" s="79"/>
      <c r="TEW39" s="79"/>
      <c r="TEX39" s="79"/>
      <c r="TEY39" s="566"/>
      <c r="TEZ39" s="79"/>
      <c r="TFA39" s="79"/>
      <c r="TFB39" s="79"/>
      <c r="TFC39" s="79"/>
      <c r="TFD39" s="567"/>
      <c r="TFE39" s="79"/>
      <c r="TFF39" s="79"/>
      <c r="TFG39" s="566"/>
      <c r="TFH39" s="79"/>
      <c r="TFI39" s="79"/>
      <c r="TFJ39" s="79"/>
      <c r="TFK39" s="79"/>
      <c r="TFL39" s="79"/>
      <c r="TFM39" s="79"/>
      <c r="TFN39" s="566"/>
      <c r="TFO39" s="79"/>
      <c r="TFP39" s="79"/>
      <c r="TFQ39" s="79"/>
      <c r="TFR39" s="79"/>
      <c r="TFS39" s="567"/>
      <c r="TFT39" s="79"/>
      <c r="TFU39" s="79"/>
      <c r="TFV39" s="566"/>
      <c r="TFW39" s="79"/>
      <c r="TFX39" s="79"/>
      <c r="TFY39" s="79"/>
      <c r="TFZ39" s="79"/>
      <c r="TGA39" s="79"/>
      <c r="TGB39" s="79"/>
      <c r="TGC39" s="566"/>
      <c r="TGD39" s="79"/>
      <c r="TGE39" s="79"/>
      <c r="TGF39" s="79"/>
      <c r="TGG39" s="79"/>
      <c r="TGH39" s="567"/>
      <c r="TGI39" s="79"/>
      <c r="TGJ39" s="79"/>
      <c r="TGK39" s="566"/>
      <c r="TGL39" s="79"/>
      <c r="TGM39" s="79"/>
      <c r="TGN39" s="79"/>
      <c r="TGO39" s="79"/>
      <c r="TGP39" s="79"/>
      <c r="TGQ39" s="79"/>
      <c r="TGR39" s="566"/>
      <c r="TGS39" s="79"/>
      <c r="TGT39" s="79"/>
      <c r="TGU39" s="79"/>
      <c r="TGV39" s="79"/>
      <c r="TGW39" s="567"/>
      <c r="TGX39" s="79"/>
      <c r="TGY39" s="79"/>
      <c r="TGZ39" s="566"/>
      <c r="THA39" s="79"/>
      <c r="THB39" s="79"/>
      <c r="THC39" s="79"/>
      <c r="THD39" s="79"/>
      <c r="THE39" s="79"/>
      <c r="THF39" s="79"/>
      <c r="THG39" s="566"/>
      <c r="THH39" s="79"/>
      <c r="THI39" s="79"/>
      <c r="THJ39" s="79"/>
      <c r="THK39" s="79"/>
      <c r="THL39" s="567"/>
      <c r="THM39" s="79"/>
      <c r="THN39" s="79"/>
      <c r="THO39" s="566"/>
      <c r="THP39" s="79"/>
      <c r="THQ39" s="79"/>
      <c r="THR39" s="79"/>
      <c r="THS39" s="79"/>
      <c r="THT39" s="79"/>
      <c r="THU39" s="79"/>
      <c r="THV39" s="566"/>
      <c r="THW39" s="79"/>
      <c r="THX39" s="79"/>
      <c r="THY39" s="79"/>
      <c r="THZ39" s="79"/>
      <c r="TIA39" s="567"/>
      <c r="TIB39" s="79"/>
      <c r="TIC39" s="79"/>
      <c r="TID39" s="566"/>
      <c r="TIE39" s="79"/>
      <c r="TIF39" s="79"/>
      <c r="TIG39" s="79"/>
      <c r="TIH39" s="79"/>
      <c r="TII39" s="79"/>
      <c r="TIJ39" s="79"/>
      <c r="TIK39" s="566"/>
      <c r="TIL39" s="79"/>
      <c r="TIM39" s="79"/>
      <c r="TIN39" s="79"/>
      <c r="TIO39" s="79"/>
      <c r="TIP39" s="567"/>
      <c r="TIQ39" s="79"/>
      <c r="TIR39" s="79"/>
      <c r="TIS39" s="566"/>
      <c r="TIT39" s="79"/>
      <c r="TIU39" s="79"/>
      <c r="TIV39" s="79"/>
      <c r="TIW39" s="79"/>
      <c r="TIX39" s="79"/>
      <c r="TIY39" s="79"/>
      <c r="TIZ39" s="566"/>
      <c r="TJA39" s="79"/>
      <c r="TJB39" s="79"/>
      <c r="TJC39" s="79"/>
      <c r="TJD39" s="79"/>
      <c r="TJE39" s="567"/>
      <c r="TJF39" s="79"/>
      <c r="TJG39" s="79"/>
      <c r="TJH39" s="566"/>
      <c r="TJI39" s="79"/>
      <c r="TJJ39" s="79"/>
      <c r="TJK39" s="79"/>
      <c r="TJL39" s="79"/>
      <c r="TJM39" s="79"/>
      <c r="TJN39" s="79"/>
      <c r="TJO39" s="566"/>
      <c r="TJP39" s="79"/>
      <c r="TJQ39" s="79"/>
      <c r="TJR39" s="79"/>
      <c r="TJS39" s="79"/>
      <c r="TJT39" s="567"/>
      <c r="TJU39" s="79"/>
      <c r="TJV39" s="79"/>
      <c r="TJW39" s="566"/>
      <c r="TJX39" s="79"/>
      <c r="TJY39" s="79"/>
      <c r="TJZ39" s="79"/>
      <c r="TKA39" s="79"/>
      <c r="TKB39" s="79"/>
      <c r="TKC39" s="79"/>
      <c r="TKD39" s="566"/>
      <c r="TKE39" s="79"/>
      <c r="TKF39" s="79"/>
      <c r="TKG39" s="79"/>
      <c r="TKH39" s="79"/>
      <c r="TKI39" s="567"/>
      <c r="TKJ39" s="79"/>
      <c r="TKK39" s="79"/>
      <c r="TKL39" s="566"/>
      <c r="TKM39" s="79"/>
      <c r="TKN39" s="79"/>
      <c r="TKO39" s="79"/>
      <c r="TKP39" s="79"/>
      <c r="TKQ39" s="79"/>
      <c r="TKR39" s="79"/>
      <c r="TKS39" s="566"/>
      <c r="TKT39" s="79"/>
      <c r="TKU39" s="79"/>
      <c r="TKV39" s="79"/>
      <c r="TKW39" s="79"/>
      <c r="TKX39" s="567"/>
      <c r="TKY39" s="79"/>
      <c r="TKZ39" s="79"/>
      <c r="TLA39" s="566"/>
      <c r="TLB39" s="79"/>
      <c r="TLC39" s="79"/>
      <c r="TLD39" s="79"/>
      <c r="TLE39" s="79"/>
      <c r="TLF39" s="79"/>
      <c r="TLG39" s="79"/>
      <c r="TLH39" s="566"/>
      <c r="TLI39" s="79"/>
      <c r="TLJ39" s="79"/>
      <c r="TLK39" s="79"/>
      <c r="TLL39" s="79"/>
      <c r="TLM39" s="567"/>
      <c r="TLN39" s="79"/>
      <c r="TLO39" s="79"/>
      <c r="TLP39" s="566"/>
      <c r="TLQ39" s="79"/>
      <c r="TLR39" s="79"/>
      <c r="TLS39" s="79"/>
      <c r="TLT39" s="79"/>
      <c r="TLU39" s="79"/>
      <c r="TLV39" s="79"/>
      <c r="TLW39" s="566"/>
      <c r="TLX39" s="79"/>
      <c r="TLY39" s="79"/>
      <c r="TLZ39" s="79"/>
      <c r="TMA39" s="79"/>
      <c r="TMB39" s="567"/>
      <c r="TMC39" s="79"/>
      <c r="TMD39" s="79"/>
      <c r="TME39" s="566"/>
      <c r="TMF39" s="79"/>
      <c r="TMG39" s="79"/>
      <c r="TMH39" s="79"/>
      <c r="TMI39" s="79"/>
      <c r="TMJ39" s="79"/>
      <c r="TMK39" s="79"/>
      <c r="TML39" s="566"/>
      <c r="TMM39" s="79"/>
      <c r="TMN39" s="79"/>
      <c r="TMO39" s="79"/>
      <c r="TMP39" s="79"/>
      <c r="TMQ39" s="567"/>
      <c r="TMR39" s="79"/>
      <c r="TMS39" s="79"/>
      <c r="TMT39" s="566"/>
      <c r="TMU39" s="79"/>
      <c r="TMV39" s="79"/>
      <c r="TMW39" s="79"/>
      <c r="TMX39" s="79"/>
      <c r="TMY39" s="79"/>
      <c r="TMZ39" s="79"/>
      <c r="TNA39" s="566"/>
      <c r="TNB39" s="79"/>
      <c r="TNC39" s="79"/>
      <c r="TND39" s="79"/>
      <c r="TNE39" s="79"/>
      <c r="TNF39" s="567"/>
      <c r="TNG39" s="79"/>
      <c r="TNH39" s="79"/>
      <c r="TNI39" s="566"/>
      <c r="TNJ39" s="79"/>
      <c r="TNK39" s="79"/>
      <c r="TNL39" s="79"/>
      <c r="TNM39" s="79"/>
      <c r="TNN39" s="79"/>
      <c r="TNO39" s="79"/>
      <c r="TNP39" s="566"/>
      <c r="TNQ39" s="79"/>
      <c r="TNR39" s="79"/>
      <c r="TNS39" s="79"/>
      <c r="TNT39" s="79"/>
      <c r="TNU39" s="567"/>
      <c r="TNV39" s="79"/>
      <c r="TNW39" s="79"/>
      <c r="TNX39" s="566"/>
      <c r="TNY39" s="79"/>
      <c r="TNZ39" s="79"/>
      <c r="TOA39" s="79"/>
      <c r="TOB39" s="79"/>
      <c r="TOC39" s="79"/>
      <c r="TOD39" s="79"/>
      <c r="TOE39" s="566"/>
      <c r="TOF39" s="79"/>
      <c r="TOG39" s="79"/>
      <c r="TOH39" s="79"/>
      <c r="TOI39" s="79"/>
      <c r="TOJ39" s="567"/>
      <c r="TOK39" s="79"/>
      <c r="TOL39" s="79"/>
      <c r="TOM39" s="566"/>
      <c r="TON39" s="79"/>
      <c r="TOO39" s="79"/>
      <c r="TOP39" s="79"/>
      <c r="TOQ39" s="79"/>
      <c r="TOR39" s="79"/>
      <c r="TOS39" s="79"/>
      <c r="TOT39" s="566"/>
      <c r="TOU39" s="79"/>
      <c r="TOV39" s="79"/>
      <c r="TOW39" s="79"/>
      <c r="TOX39" s="79"/>
      <c r="TOY39" s="567"/>
      <c r="TOZ39" s="79"/>
      <c r="TPA39" s="79"/>
      <c r="TPB39" s="566"/>
      <c r="TPC39" s="79"/>
      <c r="TPD39" s="79"/>
      <c r="TPE39" s="79"/>
      <c r="TPF39" s="79"/>
      <c r="TPG39" s="79"/>
      <c r="TPH39" s="79"/>
      <c r="TPI39" s="566"/>
      <c r="TPJ39" s="79"/>
      <c r="TPK39" s="79"/>
      <c r="TPL39" s="79"/>
      <c r="TPM39" s="79"/>
      <c r="TPN39" s="567"/>
      <c r="TPO39" s="79"/>
      <c r="TPP39" s="79"/>
      <c r="TPQ39" s="566"/>
      <c r="TPR39" s="79"/>
      <c r="TPS39" s="79"/>
      <c r="TPT39" s="79"/>
      <c r="TPU39" s="79"/>
      <c r="TPV39" s="79"/>
      <c r="TPW39" s="79"/>
      <c r="TPX39" s="566"/>
      <c r="TPY39" s="79"/>
      <c r="TPZ39" s="79"/>
      <c r="TQA39" s="79"/>
      <c r="TQB39" s="79"/>
      <c r="TQC39" s="567"/>
      <c r="TQD39" s="79"/>
      <c r="TQE39" s="79"/>
      <c r="TQF39" s="566"/>
      <c r="TQG39" s="79"/>
      <c r="TQH39" s="79"/>
      <c r="TQI39" s="79"/>
      <c r="TQJ39" s="79"/>
      <c r="TQK39" s="79"/>
      <c r="TQL39" s="79"/>
      <c r="TQM39" s="566"/>
      <c r="TQN39" s="79"/>
      <c r="TQO39" s="79"/>
      <c r="TQP39" s="79"/>
      <c r="TQQ39" s="79"/>
      <c r="TQR39" s="567"/>
      <c r="TQS39" s="79"/>
      <c r="TQT39" s="79"/>
      <c r="TQU39" s="566"/>
      <c r="TQV39" s="79"/>
      <c r="TQW39" s="79"/>
      <c r="TQX39" s="79"/>
      <c r="TQY39" s="79"/>
      <c r="TQZ39" s="79"/>
      <c r="TRA39" s="79"/>
      <c r="TRB39" s="566"/>
      <c r="TRC39" s="79"/>
      <c r="TRD39" s="79"/>
      <c r="TRE39" s="79"/>
      <c r="TRF39" s="79"/>
      <c r="TRG39" s="567"/>
      <c r="TRH39" s="79"/>
      <c r="TRI39" s="79"/>
      <c r="TRJ39" s="566"/>
      <c r="TRK39" s="79"/>
      <c r="TRL39" s="79"/>
      <c r="TRM39" s="79"/>
      <c r="TRN39" s="79"/>
      <c r="TRO39" s="79"/>
      <c r="TRP39" s="79"/>
      <c r="TRQ39" s="566"/>
      <c r="TRR39" s="79"/>
      <c r="TRS39" s="79"/>
      <c r="TRT39" s="79"/>
      <c r="TRU39" s="79"/>
      <c r="TRV39" s="567"/>
      <c r="TRW39" s="79"/>
      <c r="TRX39" s="79"/>
      <c r="TRY39" s="566"/>
      <c r="TRZ39" s="79"/>
      <c r="TSA39" s="79"/>
      <c r="TSB39" s="79"/>
      <c r="TSC39" s="79"/>
      <c r="TSD39" s="79"/>
      <c r="TSE39" s="79"/>
      <c r="TSF39" s="566"/>
      <c r="TSG39" s="79"/>
      <c r="TSH39" s="79"/>
      <c r="TSI39" s="79"/>
      <c r="TSJ39" s="79"/>
      <c r="TSK39" s="567"/>
      <c r="TSL39" s="79"/>
      <c r="TSM39" s="79"/>
      <c r="TSN39" s="566"/>
      <c r="TSO39" s="79"/>
      <c r="TSP39" s="79"/>
      <c r="TSQ39" s="79"/>
      <c r="TSR39" s="79"/>
      <c r="TSS39" s="79"/>
      <c r="TST39" s="79"/>
      <c r="TSU39" s="566"/>
      <c r="TSV39" s="79"/>
      <c r="TSW39" s="79"/>
      <c r="TSX39" s="79"/>
      <c r="TSY39" s="79"/>
      <c r="TSZ39" s="567"/>
      <c r="TTA39" s="79"/>
      <c r="TTB39" s="79"/>
      <c r="TTC39" s="566"/>
      <c r="TTD39" s="79"/>
      <c r="TTE39" s="79"/>
      <c r="TTF39" s="79"/>
      <c r="TTG39" s="79"/>
      <c r="TTH39" s="79"/>
      <c r="TTI39" s="79"/>
      <c r="TTJ39" s="566"/>
      <c r="TTK39" s="79"/>
      <c r="TTL39" s="79"/>
      <c r="TTM39" s="79"/>
      <c r="TTN39" s="79"/>
      <c r="TTO39" s="567"/>
      <c r="TTP39" s="79"/>
      <c r="TTQ39" s="79"/>
      <c r="TTR39" s="566"/>
      <c r="TTS39" s="79"/>
      <c r="TTT39" s="79"/>
      <c r="TTU39" s="79"/>
      <c r="TTV39" s="79"/>
      <c r="TTW39" s="79"/>
      <c r="TTX39" s="79"/>
      <c r="TTY39" s="566"/>
      <c r="TTZ39" s="79"/>
      <c r="TUA39" s="79"/>
      <c r="TUB39" s="79"/>
      <c r="TUC39" s="79"/>
      <c r="TUD39" s="567"/>
      <c r="TUE39" s="79"/>
      <c r="TUF39" s="79"/>
      <c r="TUG39" s="566"/>
      <c r="TUH39" s="79"/>
      <c r="TUI39" s="79"/>
      <c r="TUJ39" s="79"/>
      <c r="TUK39" s="79"/>
      <c r="TUL39" s="79"/>
      <c r="TUM39" s="79"/>
      <c r="TUN39" s="566"/>
      <c r="TUO39" s="79"/>
      <c r="TUP39" s="79"/>
      <c r="TUQ39" s="79"/>
      <c r="TUR39" s="79"/>
      <c r="TUS39" s="567"/>
      <c r="TUT39" s="79"/>
      <c r="TUU39" s="79"/>
      <c r="TUV39" s="566"/>
      <c r="TUW39" s="79"/>
      <c r="TUX39" s="79"/>
      <c r="TUY39" s="79"/>
      <c r="TUZ39" s="79"/>
      <c r="TVA39" s="79"/>
      <c r="TVB39" s="79"/>
      <c r="TVC39" s="566"/>
      <c r="TVD39" s="79"/>
      <c r="TVE39" s="79"/>
      <c r="TVF39" s="79"/>
      <c r="TVG39" s="79"/>
      <c r="TVH39" s="567"/>
      <c r="TVI39" s="79"/>
      <c r="TVJ39" s="79"/>
      <c r="TVK39" s="566"/>
      <c r="TVL39" s="79"/>
      <c r="TVM39" s="79"/>
      <c r="TVN39" s="79"/>
      <c r="TVO39" s="79"/>
      <c r="TVP39" s="79"/>
      <c r="TVQ39" s="79"/>
      <c r="TVR39" s="566"/>
      <c r="TVS39" s="79"/>
      <c r="TVT39" s="79"/>
      <c r="TVU39" s="79"/>
      <c r="TVV39" s="79"/>
      <c r="TVW39" s="567"/>
      <c r="TVX39" s="79"/>
      <c r="TVY39" s="79"/>
      <c r="TVZ39" s="566"/>
      <c r="TWA39" s="79"/>
      <c r="TWB39" s="79"/>
      <c r="TWC39" s="79"/>
      <c r="TWD39" s="79"/>
      <c r="TWE39" s="79"/>
      <c r="TWF39" s="79"/>
      <c r="TWG39" s="566"/>
      <c r="TWH39" s="79"/>
      <c r="TWI39" s="79"/>
      <c r="TWJ39" s="79"/>
      <c r="TWK39" s="79"/>
      <c r="TWL39" s="567"/>
      <c r="TWM39" s="79"/>
      <c r="TWN39" s="79"/>
      <c r="TWO39" s="566"/>
      <c r="TWP39" s="79"/>
      <c r="TWQ39" s="79"/>
      <c r="TWR39" s="79"/>
      <c r="TWS39" s="79"/>
      <c r="TWT39" s="79"/>
      <c r="TWU39" s="79"/>
      <c r="TWV39" s="566"/>
      <c r="TWW39" s="79"/>
      <c r="TWX39" s="79"/>
      <c r="TWY39" s="79"/>
      <c r="TWZ39" s="79"/>
      <c r="TXA39" s="567"/>
      <c r="TXB39" s="79"/>
      <c r="TXC39" s="79"/>
      <c r="TXD39" s="566"/>
      <c r="TXE39" s="79"/>
      <c r="TXF39" s="79"/>
      <c r="TXG39" s="79"/>
      <c r="TXH39" s="79"/>
      <c r="TXI39" s="79"/>
      <c r="TXJ39" s="79"/>
      <c r="TXK39" s="566"/>
      <c r="TXL39" s="79"/>
      <c r="TXM39" s="79"/>
      <c r="TXN39" s="79"/>
      <c r="TXO39" s="79"/>
      <c r="TXP39" s="567"/>
      <c r="TXQ39" s="79"/>
      <c r="TXR39" s="79"/>
      <c r="TXS39" s="566"/>
      <c r="TXT39" s="79"/>
      <c r="TXU39" s="79"/>
      <c r="TXV39" s="79"/>
      <c r="TXW39" s="79"/>
      <c r="TXX39" s="79"/>
      <c r="TXY39" s="79"/>
      <c r="TXZ39" s="566"/>
      <c r="TYA39" s="79"/>
      <c r="TYB39" s="79"/>
      <c r="TYC39" s="79"/>
      <c r="TYD39" s="79"/>
      <c r="TYE39" s="567"/>
      <c r="TYF39" s="79"/>
      <c r="TYG39" s="79"/>
      <c r="TYH39" s="566"/>
      <c r="TYI39" s="79"/>
      <c r="TYJ39" s="79"/>
      <c r="TYK39" s="79"/>
      <c r="TYL39" s="79"/>
      <c r="TYM39" s="79"/>
      <c r="TYN39" s="79"/>
      <c r="TYO39" s="566"/>
      <c r="TYP39" s="79"/>
      <c r="TYQ39" s="79"/>
      <c r="TYR39" s="79"/>
      <c r="TYS39" s="79"/>
      <c r="TYT39" s="567"/>
      <c r="TYU39" s="79"/>
      <c r="TYV39" s="79"/>
      <c r="TYW39" s="566"/>
      <c r="TYX39" s="79"/>
      <c r="TYY39" s="79"/>
      <c r="TYZ39" s="79"/>
      <c r="TZA39" s="79"/>
      <c r="TZB39" s="79"/>
      <c r="TZC39" s="79"/>
      <c r="TZD39" s="566"/>
      <c r="TZE39" s="79"/>
      <c r="TZF39" s="79"/>
      <c r="TZG39" s="79"/>
      <c r="TZH39" s="79"/>
      <c r="TZI39" s="567"/>
      <c r="TZJ39" s="79"/>
      <c r="TZK39" s="79"/>
      <c r="TZL39" s="566"/>
      <c r="TZM39" s="79"/>
      <c r="TZN39" s="79"/>
      <c r="TZO39" s="79"/>
      <c r="TZP39" s="79"/>
      <c r="TZQ39" s="79"/>
      <c r="TZR39" s="79"/>
      <c r="TZS39" s="566"/>
      <c r="TZT39" s="79"/>
      <c r="TZU39" s="79"/>
      <c r="TZV39" s="79"/>
      <c r="TZW39" s="79"/>
      <c r="TZX39" s="567"/>
      <c r="TZY39" s="79"/>
      <c r="TZZ39" s="79"/>
      <c r="UAA39" s="566"/>
      <c r="UAB39" s="79"/>
      <c r="UAC39" s="79"/>
      <c r="UAD39" s="79"/>
      <c r="UAE39" s="79"/>
      <c r="UAF39" s="79"/>
      <c r="UAG39" s="79"/>
      <c r="UAH39" s="566"/>
      <c r="UAI39" s="79"/>
      <c r="UAJ39" s="79"/>
      <c r="UAK39" s="79"/>
      <c r="UAL39" s="79"/>
      <c r="UAM39" s="567"/>
      <c r="UAN39" s="79"/>
      <c r="UAO39" s="79"/>
      <c r="UAP39" s="566"/>
      <c r="UAQ39" s="79"/>
      <c r="UAR39" s="79"/>
      <c r="UAS39" s="79"/>
      <c r="UAT39" s="79"/>
      <c r="UAU39" s="79"/>
      <c r="UAV39" s="79"/>
      <c r="UAW39" s="566"/>
      <c r="UAX39" s="79"/>
      <c r="UAY39" s="79"/>
      <c r="UAZ39" s="79"/>
      <c r="UBA39" s="79"/>
      <c r="UBB39" s="567"/>
      <c r="UBC39" s="79"/>
      <c r="UBD39" s="79"/>
      <c r="UBE39" s="566"/>
      <c r="UBF39" s="79"/>
      <c r="UBG39" s="79"/>
      <c r="UBH39" s="79"/>
      <c r="UBI39" s="79"/>
      <c r="UBJ39" s="79"/>
      <c r="UBK39" s="79"/>
      <c r="UBL39" s="566"/>
      <c r="UBM39" s="79"/>
      <c r="UBN39" s="79"/>
      <c r="UBO39" s="79"/>
      <c r="UBP39" s="79"/>
      <c r="UBQ39" s="567"/>
      <c r="UBR39" s="79"/>
      <c r="UBS39" s="79"/>
      <c r="UBT39" s="566"/>
      <c r="UBU39" s="79"/>
      <c r="UBV39" s="79"/>
      <c r="UBW39" s="79"/>
      <c r="UBX39" s="79"/>
      <c r="UBY39" s="79"/>
      <c r="UBZ39" s="79"/>
      <c r="UCA39" s="566"/>
      <c r="UCB39" s="79"/>
      <c r="UCC39" s="79"/>
      <c r="UCD39" s="79"/>
      <c r="UCE39" s="79"/>
      <c r="UCF39" s="567"/>
      <c r="UCG39" s="79"/>
      <c r="UCH39" s="79"/>
      <c r="UCI39" s="566"/>
      <c r="UCJ39" s="79"/>
      <c r="UCK39" s="79"/>
      <c r="UCL39" s="79"/>
      <c r="UCM39" s="79"/>
      <c r="UCN39" s="79"/>
      <c r="UCO39" s="79"/>
      <c r="UCP39" s="566"/>
      <c r="UCQ39" s="79"/>
      <c r="UCR39" s="79"/>
      <c r="UCS39" s="79"/>
      <c r="UCT39" s="79"/>
      <c r="UCU39" s="567"/>
      <c r="UCV39" s="79"/>
      <c r="UCW39" s="79"/>
      <c r="UCX39" s="566"/>
      <c r="UCY39" s="79"/>
      <c r="UCZ39" s="79"/>
      <c r="UDA39" s="79"/>
      <c r="UDB39" s="79"/>
      <c r="UDC39" s="79"/>
      <c r="UDD39" s="79"/>
      <c r="UDE39" s="566"/>
      <c r="UDF39" s="79"/>
      <c r="UDG39" s="79"/>
      <c r="UDH39" s="79"/>
      <c r="UDI39" s="79"/>
      <c r="UDJ39" s="567"/>
      <c r="UDK39" s="79"/>
      <c r="UDL39" s="79"/>
      <c r="UDM39" s="566"/>
      <c r="UDN39" s="79"/>
      <c r="UDO39" s="79"/>
      <c r="UDP39" s="79"/>
      <c r="UDQ39" s="79"/>
      <c r="UDR39" s="79"/>
      <c r="UDS39" s="79"/>
      <c r="UDT39" s="566"/>
      <c r="UDU39" s="79"/>
      <c r="UDV39" s="79"/>
      <c r="UDW39" s="79"/>
      <c r="UDX39" s="79"/>
      <c r="UDY39" s="567"/>
      <c r="UDZ39" s="79"/>
      <c r="UEA39" s="79"/>
      <c r="UEB39" s="566"/>
      <c r="UEC39" s="79"/>
      <c r="UED39" s="79"/>
      <c r="UEE39" s="79"/>
      <c r="UEF39" s="79"/>
      <c r="UEG39" s="79"/>
      <c r="UEH39" s="79"/>
      <c r="UEI39" s="566"/>
      <c r="UEJ39" s="79"/>
      <c r="UEK39" s="79"/>
      <c r="UEL39" s="79"/>
      <c r="UEM39" s="79"/>
      <c r="UEN39" s="567"/>
      <c r="UEO39" s="79"/>
      <c r="UEP39" s="79"/>
      <c r="UEQ39" s="566"/>
      <c r="UER39" s="79"/>
      <c r="UES39" s="79"/>
      <c r="UET39" s="79"/>
      <c r="UEU39" s="79"/>
      <c r="UEV39" s="79"/>
      <c r="UEW39" s="79"/>
      <c r="UEX39" s="566"/>
      <c r="UEY39" s="79"/>
      <c r="UEZ39" s="79"/>
      <c r="UFA39" s="79"/>
      <c r="UFB39" s="79"/>
      <c r="UFC39" s="567"/>
      <c r="UFD39" s="79"/>
      <c r="UFE39" s="79"/>
      <c r="UFF39" s="566"/>
      <c r="UFG39" s="79"/>
      <c r="UFH39" s="79"/>
      <c r="UFI39" s="79"/>
      <c r="UFJ39" s="79"/>
      <c r="UFK39" s="79"/>
      <c r="UFL39" s="79"/>
      <c r="UFM39" s="566"/>
      <c r="UFN39" s="79"/>
      <c r="UFO39" s="79"/>
      <c r="UFP39" s="79"/>
      <c r="UFQ39" s="79"/>
      <c r="UFR39" s="567"/>
      <c r="UFS39" s="79"/>
      <c r="UFT39" s="79"/>
      <c r="UFU39" s="566"/>
      <c r="UFV39" s="79"/>
      <c r="UFW39" s="79"/>
      <c r="UFX39" s="79"/>
      <c r="UFY39" s="79"/>
      <c r="UFZ39" s="79"/>
      <c r="UGA39" s="79"/>
      <c r="UGB39" s="566"/>
      <c r="UGC39" s="79"/>
      <c r="UGD39" s="79"/>
      <c r="UGE39" s="79"/>
      <c r="UGF39" s="79"/>
      <c r="UGG39" s="567"/>
      <c r="UGH39" s="79"/>
      <c r="UGI39" s="79"/>
      <c r="UGJ39" s="566"/>
      <c r="UGK39" s="79"/>
      <c r="UGL39" s="79"/>
      <c r="UGM39" s="79"/>
      <c r="UGN39" s="79"/>
      <c r="UGO39" s="79"/>
      <c r="UGP39" s="79"/>
      <c r="UGQ39" s="566"/>
      <c r="UGR39" s="79"/>
      <c r="UGS39" s="79"/>
      <c r="UGT39" s="79"/>
      <c r="UGU39" s="79"/>
      <c r="UGV39" s="567"/>
      <c r="UGW39" s="79"/>
      <c r="UGX39" s="79"/>
      <c r="UGY39" s="566"/>
      <c r="UGZ39" s="79"/>
      <c r="UHA39" s="79"/>
      <c r="UHB39" s="79"/>
      <c r="UHC39" s="79"/>
      <c r="UHD39" s="79"/>
      <c r="UHE39" s="79"/>
      <c r="UHF39" s="566"/>
      <c r="UHG39" s="79"/>
      <c r="UHH39" s="79"/>
      <c r="UHI39" s="79"/>
      <c r="UHJ39" s="79"/>
      <c r="UHK39" s="567"/>
      <c r="UHL39" s="79"/>
      <c r="UHM39" s="79"/>
      <c r="UHN39" s="566"/>
      <c r="UHO39" s="79"/>
      <c r="UHP39" s="79"/>
      <c r="UHQ39" s="79"/>
      <c r="UHR39" s="79"/>
      <c r="UHS39" s="79"/>
      <c r="UHT39" s="79"/>
      <c r="UHU39" s="566"/>
      <c r="UHV39" s="79"/>
      <c r="UHW39" s="79"/>
      <c r="UHX39" s="79"/>
      <c r="UHY39" s="79"/>
      <c r="UHZ39" s="567"/>
      <c r="UIA39" s="79"/>
      <c r="UIB39" s="79"/>
      <c r="UIC39" s="566"/>
      <c r="UID39" s="79"/>
      <c r="UIE39" s="79"/>
      <c r="UIF39" s="79"/>
      <c r="UIG39" s="79"/>
      <c r="UIH39" s="79"/>
      <c r="UII39" s="79"/>
      <c r="UIJ39" s="566"/>
      <c r="UIK39" s="79"/>
      <c r="UIL39" s="79"/>
      <c r="UIM39" s="79"/>
      <c r="UIN39" s="79"/>
      <c r="UIO39" s="567"/>
      <c r="UIP39" s="79"/>
      <c r="UIQ39" s="79"/>
      <c r="UIR39" s="566"/>
      <c r="UIS39" s="79"/>
      <c r="UIT39" s="79"/>
      <c r="UIU39" s="79"/>
      <c r="UIV39" s="79"/>
      <c r="UIW39" s="79"/>
      <c r="UIX39" s="79"/>
      <c r="UIY39" s="566"/>
      <c r="UIZ39" s="79"/>
      <c r="UJA39" s="79"/>
      <c r="UJB39" s="79"/>
      <c r="UJC39" s="79"/>
      <c r="UJD39" s="567"/>
      <c r="UJE39" s="79"/>
      <c r="UJF39" s="79"/>
      <c r="UJG39" s="566"/>
      <c r="UJH39" s="79"/>
      <c r="UJI39" s="79"/>
      <c r="UJJ39" s="79"/>
      <c r="UJK39" s="79"/>
      <c r="UJL39" s="79"/>
      <c r="UJM39" s="79"/>
      <c r="UJN39" s="566"/>
      <c r="UJO39" s="79"/>
      <c r="UJP39" s="79"/>
      <c r="UJQ39" s="79"/>
      <c r="UJR39" s="79"/>
      <c r="UJS39" s="567"/>
      <c r="UJT39" s="79"/>
      <c r="UJU39" s="79"/>
      <c r="UJV39" s="566"/>
      <c r="UJW39" s="79"/>
      <c r="UJX39" s="79"/>
      <c r="UJY39" s="79"/>
      <c r="UJZ39" s="79"/>
      <c r="UKA39" s="79"/>
      <c r="UKB39" s="79"/>
      <c r="UKC39" s="566"/>
      <c r="UKD39" s="79"/>
      <c r="UKE39" s="79"/>
      <c r="UKF39" s="79"/>
      <c r="UKG39" s="79"/>
      <c r="UKH39" s="567"/>
      <c r="UKI39" s="79"/>
      <c r="UKJ39" s="79"/>
      <c r="UKK39" s="566"/>
      <c r="UKL39" s="79"/>
      <c r="UKM39" s="79"/>
      <c r="UKN39" s="79"/>
      <c r="UKO39" s="79"/>
      <c r="UKP39" s="79"/>
      <c r="UKQ39" s="79"/>
      <c r="UKR39" s="566"/>
      <c r="UKS39" s="79"/>
      <c r="UKT39" s="79"/>
      <c r="UKU39" s="79"/>
      <c r="UKV39" s="79"/>
      <c r="UKW39" s="567"/>
      <c r="UKX39" s="79"/>
      <c r="UKY39" s="79"/>
      <c r="UKZ39" s="566"/>
      <c r="ULA39" s="79"/>
      <c r="ULB39" s="79"/>
      <c r="ULC39" s="79"/>
      <c r="ULD39" s="79"/>
      <c r="ULE39" s="79"/>
      <c r="ULF39" s="79"/>
      <c r="ULG39" s="566"/>
      <c r="ULH39" s="79"/>
      <c r="ULI39" s="79"/>
      <c r="ULJ39" s="79"/>
      <c r="ULK39" s="79"/>
      <c r="ULL39" s="567"/>
      <c r="ULM39" s="79"/>
      <c r="ULN39" s="79"/>
      <c r="ULO39" s="566"/>
      <c r="ULP39" s="79"/>
      <c r="ULQ39" s="79"/>
      <c r="ULR39" s="79"/>
      <c r="ULS39" s="79"/>
      <c r="ULT39" s="79"/>
      <c r="ULU39" s="79"/>
      <c r="ULV39" s="566"/>
      <c r="ULW39" s="79"/>
      <c r="ULX39" s="79"/>
      <c r="ULY39" s="79"/>
      <c r="ULZ39" s="79"/>
      <c r="UMA39" s="567"/>
      <c r="UMB39" s="79"/>
      <c r="UMC39" s="79"/>
      <c r="UMD39" s="566"/>
      <c r="UME39" s="79"/>
      <c r="UMF39" s="79"/>
      <c r="UMG39" s="79"/>
      <c r="UMH39" s="79"/>
      <c r="UMI39" s="79"/>
      <c r="UMJ39" s="79"/>
      <c r="UMK39" s="566"/>
      <c r="UML39" s="79"/>
      <c r="UMM39" s="79"/>
      <c r="UMN39" s="79"/>
      <c r="UMO39" s="79"/>
      <c r="UMP39" s="567"/>
      <c r="UMQ39" s="79"/>
      <c r="UMR39" s="79"/>
      <c r="UMS39" s="566"/>
      <c r="UMT39" s="79"/>
      <c r="UMU39" s="79"/>
      <c r="UMV39" s="79"/>
      <c r="UMW39" s="79"/>
      <c r="UMX39" s="79"/>
      <c r="UMY39" s="79"/>
      <c r="UMZ39" s="566"/>
      <c r="UNA39" s="79"/>
      <c r="UNB39" s="79"/>
      <c r="UNC39" s="79"/>
      <c r="UND39" s="79"/>
      <c r="UNE39" s="567"/>
      <c r="UNF39" s="79"/>
      <c r="UNG39" s="79"/>
      <c r="UNH39" s="566"/>
      <c r="UNI39" s="79"/>
      <c r="UNJ39" s="79"/>
      <c r="UNK39" s="79"/>
      <c r="UNL39" s="79"/>
      <c r="UNM39" s="79"/>
      <c r="UNN39" s="79"/>
      <c r="UNO39" s="566"/>
      <c r="UNP39" s="79"/>
      <c r="UNQ39" s="79"/>
      <c r="UNR39" s="79"/>
      <c r="UNS39" s="79"/>
      <c r="UNT39" s="567"/>
      <c r="UNU39" s="79"/>
      <c r="UNV39" s="79"/>
      <c r="UNW39" s="566"/>
      <c r="UNX39" s="79"/>
      <c r="UNY39" s="79"/>
      <c r="UNZ39" s="79"/>
      <c r="UOA39" s="79"/>
      <c r="UOB39" s="79"/>
      <c r="UOC39" s="79"/>
      <c r="UOD39" s="566"/>
      <c r="UOE39" s="79"/>
      <c r="UOF39" s="79"/>
      <c r="UOG39" s="79"/>
      <c r="UOH39" s="79"/>
      <c r="UOI39" s="567"/>
      <c r="UOJ39" s="79"/>
      <c r="UOK39" s="79"/>
      <c r="UOL39" s="566"/>
      <c r="UOM39" s="79"/>
      <c r="UON39" s="79"/>
      <c r="UOO39" s="79"/>
      <c r="UOP39" s="79"/>
      <c r="UOQ39" s="79"/>
      <c r="UOR39" s="79"/>
      <c r="UOS39" s="566"/>
      <c r="UOT39" s="79"/>
      <c r="UOU39" s="79"/>
      <c r="UOV39" s="79"/>
      <c r="UOW39" s="79"/>
      <c r="UOX39" s="567"/>
      <c r="UOY39" s="79"/>
      <c r="UOZ39" s="79"/>
      <c r="UPA39" s="566"/>
      <c r="UPB39" s="79"/>
      <c r="UPC39" s="79"/>
      <c r="UPD39" s="79"/>
      <c r="UPE39" s="79"/>
      <c r="UPF39" s="79"/>
      <c r="UPG39" s="79"/>
      <c r="UPH39" s="566"/>
      <c r="UPI39" s="79"/>
      <c r="UPJ39" s="79"/>
      <c r="UPK39" s="79"/>
      <c r="UPL39" s="79"/>
      <c r="UPM39" s="567"/>
      <c r="UPN39" s="79"/>
      <c r="UPO39" s="79"/>
      <c r="UPP39" s="566"/>
      <c r="UPQ39" s="79"/>
      <c r="UPR39" s="79"/>
      <c r="UPS39" s="79"/>
      <c r="UPT39" s="79"/>
      <c r="UPU39" s="79"/>
      <c r="UPV39" s="79"/>
      <c r="UPW39" s="566"/>
      <c r="UPX39" s="79"/>
      <c r="UPY39" s="79"/>
      <c r="UPZ39" s="79"/>
      <c r="UQA39" s="79"/>
      <c r="UQB39" s="567"/>
      <c r="UQC39" s="79"/>
      <c r="UQD39" s="79"/>
      <c r="UQE39" s="566"/>
      <c r="UQF39" s="79"/>
      <c r="UQG39" s="79"/>
      <c r="UQH39" s="79"/>
      <c r="UQI39" s="79"/>
      <c r="UQJ39" s="79"/>
      <c r="UQK39" s="79"/>
      <c r="UQL39" s="566"/>
      <c r="UQM39" s="79"/>
      <c r="UQN39" s="79"/>
      <c r="UQO39" s="79"/>
      <c r="UQP39" s="79"/>
      <c r="UQQ39" s="567"/>
      <c r="UQR39" s="79"/>
      <c r="UQS39" s="79"/>
      <c r="UQT39" s="566"/>
      <c r="UQU39" s="79"/>
      <c r="UQV39" s="79"/>
      <c r="UQW39" s="79"/>
      <c r="UQX39" s="79"/>
      <c r="UQY39" s="79"/>
      <c r="UQZ39" s="79"/>
      <c r="URA39" s="566"/>
      <c r="URB39" s="79"/>
      <c r="URC39" s="79"/>
      <c r="URD39" s="79"/>
      <c r="URE39" s="79"/>
      <c r="URF39" s="567"/>
      <c r="URG39" s="79"/>
      <c r="URH39" s="79"/>
      <c r="URI39" s="566"/>
      <c r="URJ39" s="79"/>
      <c r="URK39" s="79"/>
      <c r="URL39" s="79"/>
      <c r="URM39" s="79"/>
      <c r="URN39" s="79"/>
      <c r="URO39" s="79"/>
      <c r="URP39" s="566"/>
      <c r="URQ39" s="79"/>
      <c r="URR39" s="79"/>
      <c r="URS39" s="79"/>
      <c r="URT39" s="79"/>
      <c r="URU39" s="567"/>
      <c r="URV39" s="79"/>
      <c r="URW39" s="79"/>
      <c r="URX39" s="566"/>
      <c r="URY39" s="79"/>
      <c r="URZ39" s="79"/>
      <c r="USA39" s="79"/>
      <c r="USB39" s="79"/>
      <c r="USC39" s="79"/>
      <c r="USD39" s="79"/>
      <c r="USE39" s="566"/>
      <c r="USF39" s="79"/>
      <c r="USG39" s="79"/>
      <c r="USH39" s="79"/>
      <c r="USI39" s="79"/>
      <c r="USJ39" s="567"/>
      <c r="USK39" s="79"/>
      <c r="USL39" s="79"/>
      <c r="USM39" s="566"/>
      <c r="USN39" s="79"/>
      <c r="USO39" s="79"/>
      <c r="USP39" s="79"/>
      <c r="USQ39" s="79"/>
      <c r="USR39" s="79"/>
      <c r="USS39" s="79"/>
      <c r="UST39" s="566"/>
      <c r="USU39" s="79"/>
      <c r="USV39" s="79"/>
      <c r="USW39" s="79"/>
      <c r="USX39" s="79"/>
      <c r="USY39" s="567"/>
      <c r="USZ39" s="79"/>
      <c r="UTA39" s="79"/>
      <c r="UTB39" s="566"/>
      <c r="UTC39" s="79"/>
      <c r="UTD39" s="79"/>
      <c r="UTE39" s="79"/>
      <c r="UTF39" s="79"/>
      <c r="UTG39" s="79"/>
      <c r="UTH39" s="79"/>
      <c r="UTI39" s="566"/>
      <c r="UTJ39" s="79"/>
      <c r="UTK39" s="79"/>
      <c r="UTL39" s="79"/>
      <c r="UTM39" s="79"/>
      <c r="UTN39" s="567"/>
      <c r="UTO39" s="79"/>
      <c r="UTP39" s="79"/>
      <c r="UTQ39" s="566"/>
      <c r="UTR39" s="79"/>
      <c r="UTS39" s="79"/>
      <c r="UTT39" s="79"/>
      <c r="UTU39" s="79"/>
      <c r="UTV39" s="79"/>
      <c r="UTW39" s="79"/>
      <c r="UTX39" s="566"/>
      <c r="UTY39" s="79"/>
      <c r="UTZ39" s="79"/>
      <c r="UUA39" s="79"/>
      <c r="UUB39" s="79"/>
      <c r="UUC39" s="567"/>
      <c r="UUD39" s="79"/>
      <c r="UUE39" s="79"/>
      <c r="UUF39" s="566"/>
      <c r="UUG39" s="79"/>
      <c r="UUH39" s="79"/>
      <c r="UUI39" s="79"/>
      <c r="UUJ39" s="79"/>
      <c r="UUK39" s="79"/>
      <c r="UUL39" s="79"/>
      <c r="UUM39" s="566"/>
      <c r="UUN39" s="79"/>
      <c r="UUO39" s="79"/>
      <c r="UUP39" s="79"/>
      <c r="UUQ39" s="79"/>
      <c r="UUR39" s="567"/>
      <c r="UUS39" s="79"/>
      <c r="UUT39" s="79"/>
      <c r="UUU39" s="566"/>
      <c r="UUV39" s="79"/>
      <c r="UUW39" s="79"/>
      <c r="UUX39" s="79"/>
      <c r="UUY39" s="79"/>
      <c r="UUZ39" s="79"/>
      <c r="UVA39" s="79"/>
      <c r="UVB39" s="566"/>
      <c r="UVC39" s="79"/>
      <c r="UVD39" s="79"/>
      <c r="UVE39" s="79"/>
      <c r="UVF39" s="79"/>
      <c r="UVG39" s="567"/>
      <c r="UVH39" s="79"/>
      <c r="UVI39" s="79"/>
      <c r="UVJ39" s="566"/>
      <c r="UVK39" s="79"/>
      <c r="UVL39" s="79"/>
      <c r="UVM39" s="79"/>
      <c r="UVN39" s="79"/>
      <c r="UVO39" s="79"/>
      <c r="UVP39" s="79"/>
      <c r="UVQ39" s="566"/>
      <c r="UVR39" s="79"/>
      <c r="UVS39" s="79"/>
      <c r="UVT39" s="79"/>
      <c r="UVU39" s="79"/>
      <c r="UVV39" s="567"/>
      <c r="UVW39" s="79"/>
      <c r="UVX39" s="79"/>
      <c r="UVY39" s="566"/>
      <c r="UVZ39" s="79"/>
      <c r="UWA39" s="79"/>
      <c r="UWB39" s="79"/>
      <c r="UWC39" s="79"/>
      <c r="UWD39" s="79"/>
      <c r="UWE39" s="79"/>
      <c r="UWF39" s="566"/>
      <c r="UWG39" s="79"/>
      <c r="UWH39" s="79"/>
      <c r="UWI39" s="79"/>
      <c r="UWJ39" s="79"/>
      <c r="UWK39" s="567"/>
      <c r="UWL39" s="79"/>
      <c r="UWM39" s="79"/>
      <c r="UWN39" s="566"/>
      <c r="UWO39" s="79"/>
      <c r="UWP39" s="79"/>
      <c r="UWQ39" s="79"/>
      <c r="UWR39" s="79"/>
      <c r="UWS39" s="79"/>
      <c r="UWT39" s="79"/>
      <c r="UWU39" s="566"/>
      <c r="UWV39" s="79"/>
      <c r="UWW39" s="79"/>
      <c r="UWX39" s="79"/>
      <c r="UWY39" s="79"/>
      <c r="UWZ39" s="567"/>
      <c r="UXA39" s="79"/>
      <c r="UXB39" s="79"/>
      <c r="UXC39" s="566"/>
      <c r="UXD39" s="79"/>
      <c r="UXE39" s="79"/>
      <c r="UXF39" s="79"/>
      <c r="UXG39" s="79"/>
      <c r="UXH39" s="79"/>
      <c r="UXI39" s="79"/>
      <c r="UXJ39" s="566"/>
      <c r="UXK39" s="79"/>
      <c r="UXL39" s="79"/>
      <c r="UXM39" s="79"/>
      <c r="UXN39" s="79"/>
      <c r="UXO39" s="567"/>
      <c r="UXP39" s="79"/>
      <c r="UXQ39" s="79"/>
      <c r="UXR39" s="566"/>
      <c r="UXS39" s="79"/>
      <c r="UXT39" s="79"/>
      <c r="UXU39" s="79"/>
      <c r="UXV39" s="79"/>
      <c r="UXW39" s="79"/>
      <c r="UXX39" s="79"/>
      <c r="UXY39" s="566"/>
      <c r="UXZ39" s="79"/>
      <c r="UYA39" s="79"/>
      <c r="UYB39" s="79"/>
      <c r="UYC39" s="79"/>
      <c r="UYD39" s="567"/>
      <c r="UYE39" s="79"/>
      <c r="UYF39" s="79"/>
      <c r="UYG39" s="566"/>
      <c r="UYH39" s="79"/>
      <c r="UYI39" s="79"/>
      <c r="UYJ39" s="79"/>
      <c r="UYK39" s="79"/>
      <c r="UYL39" s="79"/>
      <c r="UYM39" s="79"/>
      <c r="UYN39" s="566"/>
      <c r="UYO39" s="79"/>
      <c r="UYP39" s="79"/>
      <c r="UYQ39" s="79"/>
      <c r="UYR39" s="79"/>
      <c r="UYS39" s="567"/>
      <c r="UYT39" s="79"/>
      <c r="UYU39" s="79"/>
      <c r="UYV39" s="566"/>
      <c r="UYW39" s="79"/>
      <c r="UYX39" s="79"/>
      <c r="UYY39" s="79"/>
      <c r="UYZ39" s="79"/>
      <c r="UZA39" s="79"/>
      <c r="UZB39" s="79"/>
      <c r="UZC39" s="566"/>
      <c r="UZD39" s="79"/>
      <c r="UZE39" s="79"/>
      <c r="UZF39" s="79"/>
      <c r="UZG39" s="79"/>
      <c r="UZH39" s="567"/>
      <c r="UZI39" s="79"/>
      <c r="UZJ39" s="79"/>
      <c r="UZK39" s="566"/>
      <c r="UZL39" s="79"/>
      <c r="UZM39" s="79"/>
      <c r="UZN39" s="79"/>
      <c r="UZO39" s="79"/>
      <c r="UZP39" s="79"/>
      <c r="UZQ39" s="79"/>
      <c r="UZR39" s="566"/>
      <c r="UZS39" s="79"/>
      <c r="UZT39" s="79"/>
      <c r="UZU39" s="79"/>
      <c r="UZV39" s="79"/>
      <c r="UZW39" s="567"/>
      <c r="UZX39" s="79"/>
      <c r="UZY39" s="79"/>
      <c r="UZZ39" s="566"/>
      <c r="VAA39" s="79"/>
      <c r="VAB39" s="79"/>
      <c r="VAC39" s="79"/>
      <c r="VAD39" s="79"/>
      <c r="VAE39" s="79"/>
      <c r="VAF39" s="79"/>
      <c r="VAG39" s="566"/>
      <c r="VAH39" s="79"/>
      <c r="VAI39" s="79"/>
      <c r="VAJ39" s="79"/>
      <c r="VAK39" s="79"/>
      <c r="VAL39" s="567"/>
      <c r="VAM39" s="79"/>
      <c r="VAN39" s="79"/>
      <c r="VAO39" s="566"/>
      <c r="VAP39" s="79"/>
      <c r="VAQ39" s="79"/>
      <c r="VAR39" s="79"/>
      <c r="VAS39" s="79"/>
      <c r="VAT39" s="79"/>
      <c r="VAU39" s="79"/>
      <c r="VAV39" s="566"/>
      <c r="VAW39" s="79"/>
      <c r="VAX39" s="79"/>
      <c r="VAY39" s="79"/>
      <c r="VAZ39" s="79"/>
      <c r="VBA39" s="567"/>
      <c r="VBB39" s="79"/>
      <c r="VBC39" s="79"/>
      <c r="VBD39" s="566"/>
      <c r="VBE39" s="79"/>
      <c r="VBF39" s="79"/>
      <c r="VBG39" s="79"/>
      <c r="VBH39" s="79"/>
      <c r="VBI39" s="79"/>
      <c r="VBJ39" s="79"/>
      <c r="VBK39" s="566"/>
      <c r="VBL39" s="79"/>
      <c r="VBM39" s="79"/>
      <c r="VBN39" s="79"/>
      <c r="VBO39" s="79"/>
      <c r="VBP39" s="567"/>
      <c r="VBQ39" s="79"/>
      <c r="VBR39" s="79"/>
      <c r="VBS39" s="566"/>
      <c r="VBT39" s="79"/>
      <c r="VBU39" s="79"/>
      <c r="VBV39" s="79"/>
      <c r="VBW39" s="79"/>
      <c r="VBX39" s="79"/>
      <c r="VBY39" s="79"/>
      <c r="VBZ39" s="566"/>
      <c r="VCA39" s="79"/>
      <c r="VCB39" s="79"/>
      <c r="VCC39" s="79"/>
      <c r="VCD39" s="79"/>
      <c r="VCE39" s="567"/>
      <c r="VCF39" s="79"/>
      <c r="VCG39" s="79"/>
      <c r="VCH39" s="566"/>
      <c r="VCI39" s="79"/>
      <c r="VCJ39" s="79"/>
      <c r="VCK39" s="79"/>
      <c r="VCL39" s="79"/>
      <c r="VCM39" s="79"/>
      <c r="VCN39" s="79"/>
      <c r="VCO39" s="566"/>
      <c r="VCP39" s="79"/>
      <c r="VCQ39" s="79"/>
      <c r="VCR39" s="79"/>
      <c r="VCS39" s="79"/>
      <c r="VCT39" s="567"/>
      <c r="VCU39" s="79"/>
      <c r="VCV39" s="79"/>
      <c r="VCW39" s="566"/>
      <c r="VCX39" s="79"/>
      <c r="VCY39" s="79"/>
      <c r="VCZ39" s="79"/>
      <c r="VDA39" s="79"/>
      <c r="VDB39" s="79"/>
      <c r="VDC39" s="79"/>
      <c r="VDD39" s="566"/>
      <c r="VDE39" s="79"/>
      <c r="VDF39" s="79"/>
      <c r="VDG39" s="79"/>
      <c r="VDH39" s="79"/>
      <c r="VDI39" s="567"/>
      <c r="VDJ39" s="79"/>
      <c r="VDK39" s="79"/>
      <c r="VDL39" s="566"/>
      <c r="VDM39" s="79"/>
      <c r="VDN39" s="79"/>
      <c r="VDO39" s="79"/>
      <c r="VDP39" s="79"/>
      <c r="VDQ39" s="79"/>
      <c r="VDR39" s="79"/>
      <c r="VDS39" s="566"/>
      <c r="VDT39" s="79"/>
      <c r="VDU39" s="79"/>
      <c r="VDV39" s="79"/>
      <c r="VDW39" s="79"/>
      <c r="VDX39" s="567"/>
      <c r="VDY39" s="79"/>
      <c r="VDZ39" s="79"/>
      <c r="VEA39" s="566"/>
      <c r="VEB39" s="79"/>
      <c r="VEC39" s="79"/>
      <c r="VED39" s="79"/>
      <c r="VEE39" s="79"/>
      <c r="VEF39" s="79"/>
      <c r="VEG39" s="79"/>
      <c r="VEH39" s="566"/>
      <c r="VEI39" s="79"/>
      <c r="VEJ39" s="79"/>
      <c r="VEK39" s="79"/>
      <c r="VEL39" s="79"/>
      <c r="VEM39" s="567"/>
      <c r="VEN39" s="79"/>
      <c r="VEO39" s="79"/>
      <c r="VEP39" s="566"/>
      <c r="VEQ39" s="79"/>
      <c r="VER39" s="79"/>
      <c r="VES39" s="79"/>
      <c r="VET39" s="79"/>
      <c r="VEU39" s="79"/>
      <c r="VEV39" s="79"/>
      <c r="VEW39" s="566"/>
      <c r="VEX39" s="79"/>
      <c r="VEY39" s="79"/>
      <c r="VEZ39" s="79"/>
      <c r="VFA39" s="79"/>
      <c r="VFB39" s="567"/>
      <c r="VFC39" s="79"/>
      <c r="VFD39" s="79"/>
      <c r="VFE39" s="566"/>
      <c r="VFF39" s="79"/>
      <c r="VFG39" s="79"/>
      <c r="VFH39" s="79"/>
      <c r="VFI39" s="79"/>
      <c r="VFJ39" s="79"/>
      <c r="VFK39" s="79"/>
      <c r="VFL39" s="566"/>
      <c r="VFM39" s="79"/>
      <c r="VFN39" s="79"/>
      <c r="VFO39" s="79"/>
      <c r="VFP39" s="79"/>
      <c r="VFQ39" s="567"/>
      <c r="VFR39" s="79"/>
      <c r="VFS39" s="79"/>
      <c r="VFT39" s="566"/>
      <c r="VFU39" s="79"/>
      <c r="VFV39" s="79"/>
      <c r="VFW39" s="79"/>
      <c r="VFX39" s="79"/>
      <c r="VFY39" s="79"/>
      <c r="VFZ39" s="79"/>
      <c r="VGA39" s="566"/>
      <c r="VGB39" s="79"/>
      <c r="VGC39" s="79"/>
      <c r="VGD39" s="79"/>
      <c r="VGE39" s="79"/>
      <c r="VGF39" s="567"/>
      <c r="VGG39" s="79"/>
      <c r="VGH39" s="79"/>
      <c r="VGI39" s="566"/>
      <c r="VGJ39" s="79"/>
      <c r="VGK39" s="79"/>
      <c r="VGL39" s="79"/>
      <c r="VGM39" s="79"/>
      <c r="VGN39" s="79"/>
      <c r="VGO39" s="79"/>
      <c r="VGP39" s="566"/>
      <c r="VGQ39" s="79"/>
      <c r="VGR39" s="79"/>
      <c r="VGS39" s="79"/>
      <c r="VGT39" s="79"/>
      <c r="VGU39" s="567"/>
      <c r="VGV39" s="79"/>
      <c r="VGW39" s="79"/>
      <c r="VGX39" s="566"/>
      <c r="VGY39" s="79"/>
      <c r="VGZ39" s="79"/>
      <c r="VHA39" s="79"/>
      <c r="VHB39" s="79"/>
      <c r="VHC39" s="79"/>
      <c r="VHD39" s="79"/>
      <c r="VHE39" s="566"/>
      <c r="VHF39" s="79"/>
      <c r="VHG39" s="79"/>
      <c r="VHH39" s="79"/>
      <c r="VHI39" s="79"/>
      <c r="VHJ39" s="567"/>
      <c r="VHK39" s="79"/>
      <c r="VHL39" s="79"/>
      <c r="VHM39" s="566"/>
      <c r="VHN39" s="79"/>
      <c r="VHO39" s="79"/>
      <c r="VHP39" s="79"/>
      <c r="VHQ39" s="79"/>
      <c r="VHR39" s="79"/>
      <c r="VHS39" s="79"/>
      <c r="VHT39" s="566"/>
      <c r="VHU39" s="79"/>
      <c r="VHV39" s="79"/>
      <c r="VHW39" s="79"/>
      <c r="VHX39" s="79"/>
      <c r="VHY39" s="567"/>
      <c r="VHZ39" s="79"/>
      <c r="VIA39" s="79"/>
      <c r="VIB39" s="566"/>
      <c r="VIC39" s="79"/>
      <c r="VID39" s="79"/>
      <c r="VIE39" s="79"/>
      <c r="VIF39" s="79"/>
      <c r="VIG39" s="79"/>
      <c r="VIH39" s="79"/>
      <c r="VII39" s="566"/>
      <c r="VIJ39" s="79"/>
      <c r="VIK39" s="79"/>
      <c r="VIL39" s="79"/>
      <c r="VIM39" s="79"/>
      <c r="VIN39" s="567"/>
      <c r="VIO39" s="79"/>
      <c r="VIP39" s="79"/>
      <c r="VIQ39" s="566"/>
      <c r="VIR39" s="79"/>
      <c r="VIS39" s="79"/>
      <c r="VIT39" s="79"/>
      <c r="VIU39" s="79"/>
      <c r="VIV39" s="79"/>
      <c r="VIW39" s="79"/>
      <c r="VIX39" s="566"/>
      <c r="VIY39" s="79"/>
      <c r="VIZ39" s="79"/>
      <c r="VJA39" s="79"/>
      <c r="VJB39" s="79"/>
      <c r="VJC39" s="567"/>
      <c r="VJD39" s="79"/>
      <c r="VJE39" s="79"/>
      <c r="VJF39" s="566"/>
      <c r="VJG39" s="79"/>
      <c r="VJH39" s="79"/>
      <c r="VJI39" s="79"/>
      <c r="VJJ39" s="79"/>
      <c r="VJK39" s="79"/>
      <c r="VJL39" s="79"/>
      <c r="VJM39" s="566"/>
      <c r="VJN39" s="79"/>
      <c r="VJO39" s="79"/>
      <c r="VJP39" s="79"/>
      <c r="VJQ39" s="79"/>
      <c r="VJR39" s="567"/>
      <c r="VJS39" s="79"/>
      <c r="VJT39" s="79"/>
      <c r="VJU39" s="566"/>
      <c r="VJV39" s="79"/>
      <c r="VJW39" s="79"/>
      <c r="VJX39" s="79"/>
      <c r="VJY39" s="79"/>
      <c r="VJZ39" s="79"/>
      <c r="VKA39" s="79"/>
      <c r="VKB39" s="566"/>
      <c r="VKC39" s="79"/>
      <c r="VKD39" s="79"/>
      <c r="VKE39" s="79"/>
      <c r="VKF39" s="79"/>
      <c r="VKG39" s="567"/>
      <c r="VKH39" s="79"/>
      <c r="VKI39" s="79"/>
      <c r="VKJ39" s="566"/>
      <c r="VKK39" s="79"/>
      <c r="VKL39" s="79"/>
      <c r="VKM39" s="79"/>
      <c r="VKN39" s="79"/>
      <c r="VKO39" s="79"/>
      <c r="VKP39" s="79"/>
      <c r="VKQ39" s="566"/>
      <c r="VKR39" s="79"/>
      <c r="VKS39" s="79"/>
      <c r="VKT39" s="79"/>
      <c r="VKU39" s="79"/>
      <c r="VKV39" s="567"/>
      <c r="VKW39" s="79"/>
      <c r="VKX39" s="79"/>
      <c r="VKY39" s="566"/>
      <c r="VKZ39" s="79"/>
      <c r="VLA39" s="79"/>
      <c r="VLB39" s="79"/>
      <c r="VLC39" s="79"/>
      <c r="VLD39" s="79"/>
      <c r="VLE39" s="79"/>
      <c r="VLF39" s="566"/>
      <c r="VLG39" s="79"/>
      <c r="VLH39" s="79"/>
      <c r="VLI39" s="79"/>
      <c r="VLJ39" s="79"/>
      <c r="VLK39" s="567"/>
      <c r="VLL39" s="79"/>
      <c r="VLM39" s="79"/>
      <c r="VLN39" s="566"/>
      <c r="VLO39" s="79"/>
      <c r="VLP39" s="79"/>
      <c r="VLQ39" s="79"/>
      <c r="VLR39" s="79"/>
      <c r="VLS39" s="79"/>
      <c r="VLT39" s="79"/>
      <c r="VLU39" s="566"/>
      <c r="VLV39" s="79"/>
      <c r="VLW39" s="79"/>
      <c r="VLX39" s="79"/>
      <c r="VLY39" s="79"/>
      <c r="VLZ39" s="567"/>
      <c r="VMA39" s="79"/>
      <c r="VMB39" s="79"/>
      <c r="VMC39" s="566"/>
      <c r="VMD39" s="79"/>
      <c r="VME39" s="79"/>
      <c r="VMF39" s="79"/>
      <c r="VMG39" s="79"/>
      <c r="VMH39" s="79"/>
      <c r="VMI39" s="79"/>
      <c r="VMJ39" s="566"/>
      <c r="VMK39" s="79"/>
      <c r="VML39" s="79"/>
      <c r="VMM39" s="79"/>
      <c r="VMN39" s="79"/>
      <c r="VMO39" s="567"/>
      <c r="VMP39" s="79"/>
      <c r="VMQ39" s="79"/>
      <c r="VMR39" s="566"/>
      <c r="VMS39" s="79"/>
      <c r="VMT39" s="79"/>
      <c r="VMU39" s="79"/>
      <c r="VMV39" s="79"/>
      <c r="VMW39" s="79"/>
      <c r="VMX39" s="79"/>
      <c r="VMY39" s="566"/>
      <c r="VMZ39" s="79"/>
      <c r="VNA39" s="79"/>
      <c r="VNB39" s="79"/>
      <c r="VNC39" s="79"/>
      <c r="VND39" s="567"/>
      <c r="VNE39" s="79"/>
      <c r="VNF39" s="79"/>
      <c r="VNG39" s="566"/>
      <c r="VNH39" s="79"/>
      <c r="VNI39" s="79"/>
      <c r="VNJ39" s="79"/>
      <c r="VNK39" s="79"/>
      <c r="VNL39" s="79"/>
      <c r="VNM39" s="79"/>
      <c r="VNN39" s="566"/>
      <c r="VNO39" s="79"/>
      <c r="VNP39" s="79"/>
      <c r="VNQ39" s="79"/>
      <c r="VNR39" s="79"/>
      <c r="VNS39" s="567"/>
      <c r="VNT39" s="79"/>
      <c r="VNU39" s="79"/>
      <c r="VNV39" s="566"/>
      <c r="VNW39" s="79"/>
      <c r="VNX39" s="79"/>
      <c r="VNY39" s="79"/>
      <c r="VNZ39" s="79"/>
      <c r="VOA39" s="79"/>
      <c r="VOB39" s="79"/>
      <c r="VOC39" s="566"/>
      <c r="VOD39" s="79"/>
      <c r="VOE39" s="79"/>
      <c r="VOF39" s="79"/>
      <c r="VOG39" s="79"/>
      <c r="VOH39" s="567"/>
      <c r="VOI39" s="79"/>
      <c r="VOJ39" s="79"/>
      <c r="VOK39" s="566"/>
      <c r="VOL39" s="79"/>
      <c r="VOM39" s="79"/>
      <c r="VON39" s="79"/>
      <c r="VOO39" s="79"/>
      <c r="VOP39" s="79"/>
      <c r="VOQ39" s="79"/>
      <c r="VOR39" s="566"/>
      <c r="VOS39" s="79"/>
      <c r="VOT39" s="79"/>
      <c r="VOU39" s="79"/>
      <c r="VOV39" s="79"/>
      <c r="VOW39" s="567"/>
      <c r="VOX39" s="79"/>
      <c r="VOY39" s="79"/>
      <c r="VOZ39" s="566"/>
      <c r="VPA39" s="79"/>
      <c r="VPB39" s="79"/>
      <c r="VPC39" s="79"/>
      <c r="VPD39" s="79"/>
      <c r="VPE39" s="79"/>
      <c r="VPF39" s="79"/>
      <c r="VPG39" s="566"/>
      <c r="VPH39" s="79"/>
      <c r="VPI39" s="79"/>
      <c r="VPJ39" s="79"/>
      <c r="VPK39" s="79"/>
      <c r="VPL39" s="567"/>
      <c r="VPM39" s="79"/>
      <c r="VPN39" s="79"/>
      <c r="VPO39" s="566"/>
      <c r="VPP39" s="79"/>
      <c r="VPQ39" s="79"/>
      <c r="VPR39" s="79"/>
      <c r="VPS39" s="79"/>
      <c r="VPT39" s="79"/>
      <c r="VPU39" s="79"/>
      <c r="VPV39" s="566"/>
      <c r="VPW39" s="79"/>
      <c r="VPX39" s="79"/>
      <c r="VPY39" s="79"/>
      <c r="VPZ39" s="79"/>
      <c r="VQA39" s="567"/>
      <c r="VQB39" s="79"/>
      <c r="VQC39" s="79"/>
      <c r="VQD39" s="566"/>
      <c r="VQE39" s="79"/>
      <c r="VQF39" s="79"/>
      <c r="VQG39" s="79"/>
      <c r="VQH39" s="79"/>
      <c r="VQI39" s="79"/>
      <c r="VQJ39" s="79"/>
      <c r="VQK39" s="566"/>
      <c r="VQL39" s="79"/>
      <c r="VQM39" s="79"/>
      <c r="VQN39" s="79"/>
      <c r="VQO39" s="79"/>
      <c r="VQP39" s="567"/>
      <c r="VQQ39" s="79"/>
      <c r="VQR39" s="79"/>
      <c r="VQS39" s="566"/>
      <c r="VQT39" s="79"/>
      <c r="VQU39" s="79"/>
      <c r="VQV39" s="79"/>
      <c r="VQW39" s="79"/>
      <c r="VQX39" s="79"/>
      <c r="VQY39" s="79"/>
      <c r="VQZ39" s="566"/>
      <c r="VRA39" s="79"/>
      <c r="VRB39" s="79"/>
      <c r="VRC39" s="79"/>
      <c r="VRD39" s="79"/>
      <c r="VRE39" s="567"/>
      <c r="VRF39" s="79"/>
      <c r="VRG39" s="79"/>
      <c r="VRH39" s="566"/>
      <c r="VRI39" s="79"/>
      <c r="VRJ39" s="79"/>
      <c r="VRK39" s="79"/>
      <c r="VRL39" s="79"/>
      <c r="VRM39" s="79"/>
      <c r="VRN39" s="79"/>
      <c r="VRO39" s="566"/>
      <c r="VRP39" s="79"/>
      <c r="VRQ39" s="79"/>
      <c r="VRR39" s="79"/>
      <c r="VRS39" s="79"/>
      <c r="VRT39" s="567"/>
      <c r="VRU39" s="79"/>
      <c r="VRV39" s="79"/>
      <c r="VRW39" s="566"/>
      <c r="VRX39" s="79"/>
      <c r="VRY39" s="79"/>
      <c r="VRZ39" s="79"/>
      <c r="VSA39" s="79"/>
      <c r="VSB39" s="79"/>
      <c r="VSC39" s="79"/>
      <c r="VSD39" s="566"/>
      <c r="VSE39" s="79"/>
      <c r="VSF39" s="79"/>
      <c r="VSG39" s="79"/>
      <c r="VSH39" s="79"/>
      <c r="VSI39" s="567"/>
      <c r="VSJ39" s="79"/>
      <c r="VSK39" s="79"/>
      <c r="VSL39" s="566"/>
      <c r="VSM39" s="79"/>
      <c r="VSN39" s="79"/>
      <c r="VSO39" s="79"/>
      <c r="VSP39" s="79"/>
      <c r="VSQ39" s="79"/>
      <c r="VSR39" s="79"/>
      <c r="VSS39" s="566"/>
      <c r="VST39" s="79"/>
      <c r="VSU39" s="79"/>
      <c r="VSV39" s="79"/>
      <c r="VSW39" s="79"/>
      <c r="VSX39" s="567"/>
      <c r="VSY39" s="79"/>
      <c r="VSZ39" s="79"/>
      <c r="VTA39" s="566"/>
      <c r="VTB39" s="79"/>
      <c r="VTC39" s="79"/>
      <c r="VTD39" s="79"/>
      <c r="VTE39" s="79"/>
      <c r="VTF39" s="79"/>
      <c r="VTG39" s="79"/>
      <c r="VTH39" s="566"/>
      <c r="VTI39" s="79"/>
      <c r="VTJ39" s="79"/>
      <c r="VTK39" s="79"/>
      <c r="VTL39" s="79"/>
      <c r="VTM39" s="567"/>
      <c r="VTN39" s="79"/>
      <c r="VTO39" s="79"/>
      <c r="VTP39" s="566"/>
      <c r="VTQ39" s="79"/>
      <c r="VTR39" s="79"/>
      <c r="VTS39" s="79"/>
      <c r="VTT39" s="79"/>
      <c r="VTU39" s="79"/>
      <c r="VTV39" s="79"/>
      <c r="VTW39" s="566"/>
      <c r="VTX39" s="79"/>
      <c r="VTY39" s="79"/>
      <c r="VTZ39" s="79"/>
      <c r="VUA39" s="79"/>
      <c r="VUB39" s="567"/>
      <c r="VUC39" s="79"/>
      <c r="VUD39" s="79"/>
      <c r="VUE39" s="566"/>
      <c r="VUF39" s="79"/>
      <c r="VUG39" s="79"/>
      <c r="VUH39" s="79"/>
      <c r="VUI39" s="79"/>
      <c r="VUJ39" s="79"/>
      <c r="VUK39" s="79"/>
      <c r="VUL39" s="566"/>
      <c r="VUM39" s="79"/>
      <c r="VUN39" s="79"/>
      <c r="VUO39" s="79"/>
      <c r="VUP39" s="79"/>
      <c r="VUQ39" s="567"/>
      <c r="VUR39" s="79"/>
      <c r="VUS39" s="79"/>
      <c r="VUT39" s="566"/>
      <c r="VUU39" s="79"/>
      <c r="VUV39" s="79"/>
      <c r="VUW39" s="79"/>
      <c r="VUX39" s="79"/>
      <c r="VUY39" s="79"/>
      <c r="VUZ39" s="79"/>
      <c r="VVA39" s="566"/>
      <c r="VVB39" s="79"/>
      <c r="VVC39" s="79"/>
      <c r="VVD39" s="79"/>
      <c r="VVE39" s="79"/>
      <c r="VVF39" s="567"/>
      <c r="VVG39" s="79"/>
      <c r="VVH39" s="79"/>
      <c r="VVI39" s="566"/>
      <c r="VVJ39" s="79"/>
      <c r="VVK39" s="79"/>
      <c r="VVL39" s="79"/>
      <c r="VVM39" s="79"/>
      <c r="VVN39" s="79"/>
      <c r="VVO39" s="79"/>
      <c r="VVP39" s="566"/>
      <c r="VVQ39" s="79"/>
      <c r="VVR39" s="79"/>
      <c r="VVS39" s="79"/>
      <c r="VVT39" s="79"/>
      <c r="VVU39" s="567"/>
      <c r="VVV39" s="79"/>
      <c r="VVW39" s="79"/>
      <c r="VVX39" s="566"/>
      <c r="VVY39" s="79"/>
      <c r="VVZ39" s="79"/>
      <c r="VWA39" s="79"/>
      <c r="VWB39" s="79"/>
      <c r="VWC39" s="79"/>
      <c r="VWD39" s="79"/>
      <c r="VWE39" s="566"/>
      <c r="VWF39" s="79"/>
      <c r="VWG39" s="79"/>
      <c r="VWH39" s="79"/>
      <c r="VWI39" s="79"/>
      <c r="VWJ39" s="567"/>
      <c r="VWK39" s="79"/>
      <c r="VWL39" s="79"/>
      <c r="VWM39" s="566"/>
      <c r="VWN39" s="79"/>
      <c r="VWO39" s="79"/>
      <c r="VWP39" s="79"/>
      <c r="VWQ39" s="79"/>
      <c r="VWR39" s="79"/>
      <c r="VWS39" s="79"/>
      <c r="VWT39" s="566"/>
      <c r="VWU39" s="79"/>
      <c r="VWV39" s="79"/>
      <c r="VWW39" s="79"/>
      <c r="VWX39" s="79"/>
      <c r="VWY39" s="567"/>
      <c r="VWZ39" s="79"/>
      <c r="VXA39" s="79"/>
      <c r="VXB39" s="566"/>
      <c r="VXC39" s="79"/>
      <c r="VXD39" s="79"/>
      <c r="VXE39" s="79"/>
      <c r="VXF39" s="79"/>
      <c r="VXG39" s="79"/>
      <c r="VXH39" s="79"/>
      <c r="VXI39" s="566"/>
      <c r="VXJ39" s="79"/>
      <c r="VXK39" s="79"/>
      <c r="VXL39" s="79"/>
      <c r="VXM39" s="79"/>
      <c r="VXN39" s="567"/>
      <c r="VXO39" s="79"/>
      <c r="VXP39" s="79"/>
      <c r="VXQ39" s="566"/>
      <c r="VXR39" s="79"/>
      <c r="VXS39" s="79"/>
      <c r="VXT39" s="79"/>
      <c r="VXU39" s="79"/>
      <c r="VXV39" s="79"/>
      <c r="VXW39" s="79"/>
      <c r="VXX39" s="566"/>
      <c r="VXY39" s="79"/>
      <c r="VXZ39" s="79"/>
      <c r="VYA39" s="79"/>
      <c r="VYB39" s="79"/>
      <c r="VYC39" s="567"/>
      <c r="VYD39" s="79"/>
      <c r="VYE39" s="79"/>
      <c r="VYF39" s="566"/>
      <c r="VYG39" s="79"/>
      <c r="VYH39" s="79"/>
      <c r="VYI39" s="79"/>
      <c r="VYJ39" s="79"/>
      <c r="VYK39" s="79"/>
      <c r="VYL39" s="79"/>
      <c r="VYM39" s="566"/>
      <c r="VYN39" s="79"/>
      <c r="VYO39" s="79"/>
      <c r="VYP39" s="79"/>
      <c r="VYQ39" s="79"/>
      <c r="VYR39" s="567"/>
      <c r="VYS39" s="79"/>
      <c r="VYT39" s="79"/>
      <c r="VYU39" s="566"/>
      <c r="VYV39" s="79"/>
      <c r="VYW39" s="79"/>
      <c r="VYX39" s="79"/>
      <c r="VYY39" s="79"/>
      <c r="VYZ39" s="79"/>
      <c r="VZA39" s="79"/>
      <c r="VZB39" s="566"/>
      <c r="VZC39" s="79"/>
      <c r="VZD39" s="79"/>
      <c r="VZE39" s="79"/>
      <c r="VZF39" s="79"/>
      <c r="VZG39" s="567"/>
      <c r="VZH39" s="79"/>
      <c r="VZI39" s="79"/>
      <c r="VZJ39" s="566"/>
      <c r="VZK39" s="79"/>
      <c r="VZL39" s="79"/>
      <c r="VZM39" s="79"/>
      <c r="VZN39" s="79"/>
      <c r="VZO39" s="79"/>
      <c r="VZP39" s="79"/>
      <c r="VZQ39" s="566"/>
      <c r="VZR39" s="79"/>
      <c r="VZS39" s="79"/>
      <c r="VZT39" s="79"/>
      <c r="VZU39" s="79"/>
      <c r="VZV39" s="567"/>
      <c r="VZW39" s="79"/>
      <c r="VZX39" s="79"/>
      <c r="VZY39" s="566"/>
      <c r="VZZ39" s="79"/>
      <c r="WAA39" s="79"/>
      <c r="WAB39" s="79"/>
      <c r="WAC39" s="79"/>
      <c r="WAD39" s="79"/>
      <c r="WAE39" s="79"/>
      <c r="WAF39" s="566"/>
      <c r="WAG39" s="79"/>
      <c r="WAH39" s="79"/>
      <c r="WAI39" s="79"/>
      <c r="WAJ39" s="79"/>
      <c r="WAK39" s="567"/>
      <c r="WAL39" s="79"/>
      <c r="WAM39" s="79"/>
      <c r="WAN39" s="566"/>
      <c r="WAO39" s="79"/>
      <c r="WAP39" s="79"/>
      <c r="WAQ39" s="79"/>
      <c r="WAR39" s="79"/>
      <c r="WAS39" s="79"/>
      <c r="WAT39" s="79"/>
      <c r="WAU39" s="566"/>
      <c r="WAV39" s="79"/>
      <c r="WAW39" s="79"/>
      <c r="WAX39" s="79"/>
      <c r="WAY39" s="79"/>
      <c r="WAZ39" s="567"/>
      <c r="WBA39" s="79"/>
      <c r="WBB39" s="79"/>
      <c r="WBC39" s="566"/>
      <c r="WBD39" s="79"/>
      <c r="WBE39" s="79"/>
      <c r="WBF39" s="79"/>
      <c r="WBG39" s="79"/>
      <c r="WBH39" s="79"/>
      <c r="WBI39" s="79"/>
      <c r="WBJ39" s="566"/>
      <c r="WBK39" s="79"/>
      <c r="WBL39" s="79"/>
      <c r="WBM39" s="79"/>
      <c r="WBN39" s="79"/>
      <c r="WBO39" s="567"/>
      <c r="WBP39" s="79"/>
      <c r="WBQ39" s="79"/>
      <c r="WBR39" s="566"/>
      <c r="WBS39" s="79"/>
      <c r="WBT39" s="79"/>
      <c r="WBU39" s="79"/>
      <c r="WBV39" s="79"/>
      <c r="WBW39" s="79"/>
      <c r="WBX39" s="79"/>
      <c r="WBY39" s="566"/>
      <c r="WBZ39" s="79"/>
      <c r="WCA39" s="79"/>
      <c r="WCB39" s="79"/>
      <c r="WCC39" s="79"/>
      <c r="WCD39" s="567"/>
      <c r="WCE39" s="79"/>
      <c r="WCF39" s="79"/>
      <c r="WCG39" s="566"/>
      <c r="WCH39" s="79"/>
      <c r="WCI39" s="79"/>
      <c r="WCJ39" s="79"/>
      <c r="WCK39" s="79"/>
      <c r="WCL39" s="79"/>
      <c r="WCM39" s="79"/>
      <c r="WCN39" s="566"/>
      <c r="WCO39" s="79"/>
      <c r="WCP39" s="79"/>
      <c r="WCQ39" s="79"/>
      <c r="WCR39" s="79"/>
      <c r="WCS39" s="567"/>
      <c r="WCT39" s="79"/>
      <c r="WCU39" s="79"/>
      <c r="WCV39" s="566"/>
      <c r="WCW39" s="79"/>
      <c r="WCX39" s="79"/>
      <c r="WCY39" s="79"/>
      <c r="WCZ39" s="79"/>
      <c r="WDA39" s="79"/>
      <c r="WDB39" s="79"/>
      <c r="WDC39" s="566"/>
      <c r="WDD39" s="79"/>
      <c r="WDE39" s="79"/>
      <c r="WDF39" s="79"/>
      <c r="WDG39" s="79"/>
      <c r="WDH39" s="567"/>
      <c r="WDI39" s="79"/>
      <c r="WDJ39" s="79"/>
      <c r="WDK39" s="566"/>
      <c r="WDL39" s="79"/>
      <c r="WDM39" s="79"/>
      <c r="WDN39" s="79"/>
      <c r="WDO39" s="79"/>
      <c r="WDP39" s="79"/>
      <c r="WDQ39" s="79"/>
      <c r="WDR39" s="566"/>
      <c r="WDS39" s="79"/>
      <c r="WDT39" s="79"/>
      <c r="WDU39" s="79"/>
      <c r="WDV39" s="79"/>
      <c r="WDW39" s="567"/>
      <c r="WDX39" s="79"/>
      <c r="WDY39" s="79"/>
      <c r="WDZ39" s="566"/>
      <c r="WEA39" s="79"/>
      <c r="WEB39" s="79"/>
      <c r="WEC39" s="79"/>
      <c r="WED39" s="79"/>
      <c r="WEE39" s="79"/>
      <c r="WEF39" s="79"/>
      <c r="WEG39" s="566"/>
      <c r="WEH39" s="79"/>
      <c r="WEI39" s="79"/>
      <c r="WEJ39" s="79"/>
      <c r="WEK39" s="79"/>
      <c r="WEL39" s="567"/>
      <c r="WEM39" s="79"/>
      <c r="WEN39" s="79"/>
      <c r="WEO39" s="566"/>
      <c r="WEP39" s="79"/>
      <c r="WEQ39" s="79"/>
      <c r="WER39" s="79"/>
      <c r="WES39" s="79"/>
      <c r="WET39" s="79"/>
      <c r="WEU39" s="79"/>
      <c r="WEV39" s="566"/>
      <c r="WEW39" s="79"/>
      <c r="WEX39" s="79"/>
      <c r="WEY39" s="79"/>
      <c r="WEZ39" s="79"/>
      <c r="WFA39" s="567"/>
      <c r="WFB39" s="79"/>
      <c r="WFC39" s="79"/>
      <c r="WFD39" s="566"/>
      <c r="WFE39" s="79"/>
      <c r="WFF39" s="79"/>
      <c r="WFG39" s="79"/>
      <c r="WFH39" s="79"/>
      <c r="WFI39" s="79"/>
      <c r="WFJ39" s="79"/>
      <c r="WFK39" s="566"/>
      <c r="WFL39" s="79"/>
      <c r="WFM39" s="79"/>
      <c r="WFN39" s="79"/>
      <c r="WFO39" s="79"/>
      <c r="WFP39" s="567"/>
      <c r="WFQ39" s="79"/>
      <c r="WFR39" s="79"/>
      <c r="WFS39" s="566"/>
      <c r="WFT39" s="79"/>
      <c r="WFU39" s="79"/>
      <c r="WFV39" s="79"/>
      <c r="WFW39" s="79"/>
      <c r="WFX39" s="79"/>
      <c r="WFY39" s="79"/>
      <c r="WFZ39" s="566"/>
      <c r="WGA39" s="79"/>
      <c r="WGB39" s="79"/>
      <c r="WGC39" s="79"/>
      <c r="WGD39" s="79"/>
      <c r="WGE39" s="567"/>
      <c r="WGF39" s="79"/>
      <c r="WGG39" s="79"/>
      <c r="WGH39" s="566"/>
      <c r="WGI39" s="79"/>
      <c r="WGJ39" s="79"/>
      <c r="WGK39" s="79"/>
      <c r="WGL39" s="79"/>
      <c r="WGM39" s="79"/>
      <c r="WGN39" s="79"/>
      <c r="WGO39" s="566"/>
      <c r="WGP39" s="79"/>
      <c r="WGQ39" s="79"/>
      <c r="WGR39" s="79"/>
      <c r="WGS39" s="79"/>
      <c r="WGT39" s="567"/>
      <c r="WGU39" s="79"/>
      <c r="WGV39" s="79"/>
      <c r="WGW39" s="566"/>
      <c r="WGX39" s="79"/>
      <c r="WGY39" s="79"/>
      <c r="WGZ39" s="79"/>
      <c r="WHA39" s="79"/>
      <c r="WHB39" s="79"/>
      <c r="WHC39" s="79"/>
      <c r="WHD39" s="566"/>
      <c r="WHE39" s="79"/>
      <c r="WHF39" s="79"/>
      <c r="WHG39" s="79"/>
      <c r="WHH39" s="79"/>
      <c r="WHI39" s="567"/>
      <c r="WHJ39" s="79"/>
      <c r="WHK39" s="79"/>
      <c r="WHL39" s="566"/>
      <c r="WHM39" s="79"/>
      <c r="WHN39" s="79"/>
      <c r="WHO39" s="79"/>
      <c r="WHP39" s="79"/>
      <c r="WHQ39" s="79"/>
      <c r="WHR39" s="79"/>
      <c r="WHS39" s="566"/>
      <c r="WHT39" s="79"/>
      <c r="WHU39" s="79"/>
      <c r="WHV39" s="79"/>
      <c r="WHW39" s="79"/>
      <c r="WHX39" s="567"/>
      <c r="WHY39" s="79"/>
      <c r="WHZ39" s="79"/>
      <c r="WIA39" s="566"/>
      <c r="WIB39" s="79"/>
      <c r="WIC39" s="79"/>
      <c r="WID39" s="79"/>
      <c r="WIE39" s="79"/>
      <c r="WIF39" s="79"/>
      <c r="WIG39" s="79"/>
      <c r="WIH39" s="566"/>
      <c r="WII39" s="79"/>
      <c r="WIJ39" s="79"/>
      <c r="WIK39" s="79"/>
      <c r="WIL39" s="79"/>
      <c r="WIM39" s="567"/>
      <c r="WIN39" s="79"/>
      <c r="WIO39" s="79"/>
      <c r="WIP39" s="566"/>
      <c r="WIQ39" s="79"/>
      <c r="WIR39" s="79"/>
      <c r="WIS39" s="79"/>
      <c r="WIT39" s="79"/>
      <c r="WIU39" s="79"/>
      <c r="WIV39" s="79"/>
      <c r="WIW39" s="566"/>
      <c r="WIX39" s="79"/>
      <c r="WIY39" s="79"/>
      <c r="WIZ39" s="79"/>
      <c r="WJA39" s="79"/>
      <c r="WJB39" s="567"/>
      <c r="WJC39" s="79"/>
      <c r="WJD39" s="79"/>
      <c r="WJE39" s="566"/>
      <c r="WJF39" s="79"/>
      <c r="WJG39" s="79"/>
      <c r="WJH39" s="79"/>
      <c r="WJI39" s="79"/>
      <c r="WJJ39" s="79"/>
      <c r="WJK39" s="79"/>
      <c r="WJL39" s="566"/>
      <c r="WJM39" s="79"/>
      <c r="WJN39" s="79"/>
      <c r="WJO39" s="79"/>
      <c r="WJP39" s="79"/>
      <c r="WJQ39" s="567"/>
      <c r="WJR39" s="79"/>
      <c r="WJS39" s="79"/>
      <c r="WJT39" s="566"/>
      <c r="WJU39" s="79"/>
      <c r="WJV39" s="79"/>
      <c r="WJW39" s="79"/>
      <c r="WJX39" s="79"/>
      <c r="WJY39" s="79"/>
      <c r="WJZ39" s="79"/>
      <c r="WKA39" s="566"/>
      <c r="WKB39" s="79"/>
      <c r="WKC39" s="79"/>
      <c r="WKD39" s="79"/>
      <c r="WKE39" s="79"/>
      <c r="WKF39" s="567"/>
      <c r="WKG39" s="79"/>
      <c r="WKH39" s="79"/>
      <c r="WKI39" s="566"/>
      <c r="WKJ39" s="79"/>
      <c r="WKK39" s="79"/>
      <c r="WKL39" s="79"/>
      <c r="WKM39" s="79"/>
      <c r="WKN39" s="79"/>
      <c r="WKO39" s="79"/>
      <c r="WKP39" s="566"/>
      <c r="WKQ39" s="79"/>
      <c r="WKR39" s="79"/>
      <c r="WKS39" s="79"/>
      <c r="WKT39" s="79"/>
      <c r="WKU39" s="567"/>
      <c r="WKV39" s="79"/>
      <c r="WKW39" s="79"/>
      <c r="WKX39" s="566"/>
      <c r="WKY39" s="79"/>
      <c r="WKZ39" s="79"/>
      <c r="WLA39" s="79"/>
      <c r="WLB39" s="79"/>
      <c r="WLC39" s="79"/>
      <c r="WLD39" s="79"/>
      <c r="WLE39" s="566"/>
      <c r="WLF39" s="79"/>
      <c r="WLG39" s="79"/>
      <c r="WLH39" s="79"/>
      <c r="WLI39" s="79"/>
      <c r="WLJ39" s="567"/>
      <c r="WLK39" s="79"/>
      <c r="WLL39" s="79"/>
      <c r="WLM39" s="566"/>
      <c r="WLN39" s="79"/>
      <c r="WLO39" s="79"/>
      <c r="WLP39" s="79"/>
      <c r="WLQ39" s="79"/>
      <c r="WLR39" s="79"/>
      <c r="WLS39" s="79"/>
      <c r="WLT39" s="566"/>
      <c r="WLU39" s="79"/>
      <c r="WLV39" s="79"/>
      <c r="WLW39" s="79"/>
      <c r="WLX39" s="79"/>
      <c r="WLY39" s="567"/>
      <c r="WLZ39" s="79"/>
      <c r="WMA39" s="79"/>
      <c r="WMB39" s="566"/>
      <c r="WMC39" s="79"/>
      <c r="WMD39" s="79"/>
      <c r="WME39" s="79"/>
      <c r="WMF39" s="79"/>
      <c r="WMG39" s="79"/>
      <c r="WMH39" s="79"/>
      <c r="WMI39" s="566"/>
      <c r="WMJ39" s="79"/>
      <c r="WMK39" s="79"/>
      <c r="WML39" s="79"/>
      <c r="WMM39" s="79"/>
      <c r="WMN39" s="567"/>
      <c r="WMO39" s="79"/>
      <c r="WMP39" s="79"/>
      <c r="WMQ39" s="566"/>
      <c r="WMR39" s="79"/>
      <c r="WMS39" s="79"/>
      <c r="WMT39" s="79"/>
      <c r="WMU39" s="79"/>
      <c r="WMV39" s="79"/>
      <c r="WMW39" s="79"/>
      <c r="WMX39" s="566"/>
      <c r="WMY39" s="79"/>
      <c r="WMZ39" s="79"/>
      <c r="WNA39" s="79"/>
      <c r="WNB39" s="79"/>
      <c r="WNC39" s="567"/>
      <c r="WND39" s="79"/>
      <c r="WNE39" s="79"/>
      <c r="WNF39" s="566"/>
      <c r="WNG39" s="79"/>
      <c r="WNH39" s="79"/>
      <c r="WNI39" s="79"/>
      <c r="WNJ39" s="79"/>
      <c r="WNK39" s="79"/>
      <c r="WNL39" s="79"/>
      <c r="WNM39" s="566"/>
      <c r="WNN39" s="79"/>
      <c r="WNO39" s="79"/>
      <c r="WNP39" s="79"/>
      <c r="WNQ39" s="79"/>
      <c r="WNR39" s="567"/>
      <c r="WNS39" s="79"/>
      <c r="WNT39" s="79"/>
      <c r="WNU39" s="566"/>
      <c r="WNV39" s="79"/>
      <c r="WNW39" s="79"/>
      <c r="WNX39" s="79"/>
      <c r="WNY39" s="79"/>
      <c r="WNZ39" s="79"/>
      <c r="WOA39" s="79"/>
      <c r="WOB39" s="566"/>
      <c r="WOC39" s="79"/>
      <c r="WOD39" s="79"/>
      <c r="WOE39" s="79"/>
      <c r="WOF39" s="79"/>
      <c r="WOG39" s="567"/>
      <c r="WOH39" s="79"/>
      <c r="WOI39" s="79"/>
      <c r="WOJ39" s="566"/>
      <c r="WOK39" s="79"/>
      <c r="WOL39" s="79"/>
      <c r="WOM39" s="79"/>
      <c r="WON39" s="79"/>
      <c r="WOO39" s="79"/>
      <c r="WOP39" s="79"/>
      <c r="WOQ39" s="566"/>
      <c r="WOR39" s="79"/>
      <c r="WOS39" s="79"/>
      <c r="WOT39" s="79"/>
      <c r="WOU39" s="79"/>
      <c r="WOV39" s="567"/>
      <c r="WOW39" s="79"/>
      <c r="WOX39" s="79"/>
      <c r="WOY39" s="566"/>
      <c r="WOZ39" s="79"/>
      <c r="WPA39" s="79"/>
      <c r="WPB39" s="79"/>
      <c r="WPC39" s="79"/>
      <c r="WPD39" s="79"/>
      <c r="WPE39" s="79"/>
      <c r="WPF39" s="566"/>
      <c r="WPG39" s="79"/>
      <c r="WPH39" s="79"/>
      <c r="WPI39" s="79"/>
      <c r="WPJ39" s="79"/>
      <c r="WPK39" s="567"/>
      <c r="WPL39" s="79"/>
      <c r="WPM39" s="79"/>
      <c r="WPN39" s="566"/>
      <c r="WPO39" s="79"/>
      <c r="WPP39" s="79"/>
      <c r="WPQ39" s="79"/>
      <c r="WPR39" s="79"/>
      <c r="WPS39" s="79"/>
      <c r="WPT39" s="79"/>
      <c r="WPU39" s="566"/>
      <c r="WPV39" s="79"/>
      <c r="WPW39" s="79"/>
      <c r="WPX39" s="79"/>
      <c r="WPY39" s="79"/>
      <c r="WPZ39" s="567"/>
      <c r="WQA39" s="79"/>
      <c r="WQB39" s="79"/>
      <c r="WQC39" s="566"/>
      <c r="WQD39" s="79"/>
      <c r="WQE39" s="79"/>
      <c r="WQF39" s="79"/>
      <c r="WQG39" s="79"/>
      <c r="WQH39" s="79"/>
      <c r="WQI39" s="79"/>
      <c r="WQJ39" s="566"/>
      <c r="WQK39" s="79"/>
      <c r="WQL39" s="79"/>
      <c r="WQM39" s="79"/>
      <c r="WQN39" s="79"/>
      <c r="WQO39" s="567"/>
      <c r="WQP39" s="79"/>
      <c r="WQQ39" s="79"/>
      <c r="WQR39" s="566"/>
      <c r="WQS39" s="79"/>
      <c r="WQT39" s="79"/>
      <c r="WQU39" s="79"/>
      <c r="WQV39" s="79"/>
      <c r="WQW39" s="79"/>
      <c r="WQX39" s="79"/>
      <c r="WQY39" s="566"/>
      <c r="WQZ39" s="79"/>
      <c r="WRA39" s="79"/>
      <c r="WRB39" s="79"/>
      <c r="WRC39" s="79"/>
      <c r="WRD39" s="567"/>
      <c r="WRE39" s="79"/>
      <c r="WRF39" s="79"/>
      <c r="WRG39" s="566"/>
      <c r="WRH39" s="79"/>
      <c r="WRI39" s="79"/>
      <c r="WRJ39" s="79"/>
      <c r="WRK39" s="79"/>
      <c r="WRL39" s="79"/>
      <c r="WRM39" s="79"/>
      <c r="WRN39" s="566"/>
      <c r="WRO39" s="79"/>
      <c r="WRP39" s="79"/>
      <c r="WRQ39" s="79"/>
      <c r="WRR39" s="79"/>
      <c r="WRS39" s="567"/>
      <c r="WRT39" s="79"/>
      <c r="WRU39" s="79"/>
      <c r="WRV39" s="566"/>
      <c r="WRW39" s="79"/>
      <c r="WRX39" s="79"/>
      <c r="WRY39" s="79"/>
      <c r="WRZ39" s="79"/>
      <c r="WSA39" s="79"/>
      <c r="WSB39" s="79"/>
      <c r="WSC39" s="566"/>
      <c r="WSD39" s="79"/>
      <c r="WSE39" s="79"/>
      <c r="WSF39" s="79"/>
      <c r="WSG39" s="79"/>
      <c r="WSH39" s="567"/>
      <c r="WSI39" s="79"/>
      <c r="WSJ39" s="79"/>
      <c r="WSK39" s="566"/>
      <c r="WSL39" s="79"/>
      <c r="WSM39" s="79"/>
      <c r="WSN39" s="79"/>
      <c r="WSO39" s="79"/>
      <c r="WSP39" s="79"/>
      <c r="WSQ39" s="79"/>
      <c r="WSR39" s="566"/>
      <c r="WSS39" s="79"/>
      <c r="WST39" s="79"/>
      <c r="WSU39" s="79"/>
      <c r="WSV39" s="79"/>
      <c r="WSW39" s="567"/>
      <c r="WSX39" s="79"/>
      <c r="WSY39" s="79"/>
      <c r="WSZ39" s="566"/>
      <c r="WTA39" s="79"/>
      <c r="WTB39" s="79"/>
      <c r="WTC39" s="79"/>
      <c r="WTD39" s="79"/>
      <c r="WTE39" s="79"/>
      <c r="WTF39" s="79"/>
      <c r="WTG39" s="566"/>
      <c r="WTH39" s="79"/>
      <c r="WTI39" s="79"/>
      <c r="WTJ39" s="79"/>
      <c r="WTK39" s="79"/>
      <c r="WTL39" s="567"/>
      <c r="WTM39" s="79"/>
      <c r="WTN39" s="79"/>
      <c r="WTO39" s="566"/>
      <c r="WTP39" s="79"/>
      <c r="WTQ39" s="79"/>
      <c r="WTR39" s="79"/>
      <c r="WTS39" s="79"/>
      <c r="WTT39" s="79"/>
      <c r="WTU39" s="79"/>
      <c r="WTV39" s="566"/>
      <c r="WTW39" s="79"/>
      <c r="WTX39" s="79"/>
      <c r="WTY39" s="79"/>
      <c r="WTZ39" s="79"/>
      <c r="WUA39" s="567"/>
      <c r="WUB39" s="79"/>
      <c r="WUC39" s="79"/>
      <c r="WUD39" s="566"/>
      <c r="WUE39" s="79"/>
      <c r="WUF39" s="79"/>
      <c r="WUG39" s="79"/>
      <c r="WUH39" s="79"/>
      <c r="WUI39" s="79"/>
      <c r="WUJ39" s="79"/>
      <c r="WUK39" s="566"/>
      <c r="WUL39" s="79"/>
      <c r="WUM39" s="79"/>
      <c r="WUN39" s="79"/>
      <c r="WUO39" s="79"/>
      <c r="WUP39" s="567"/>
      <c r="WUQ39" s="79"/>
      <c r="WUR39" s="79"/>
      <c r="WUS39" s="566"/>
      <c r="WUT39" s="79"/>
      <c r="WUU39" s="79"/>
      <c r="WUV39" s="79"/>
      <c r="WUW39" s="79"/>
      <c r="WUX39" s="79"/>
      <c r="WUY39" s="79"/>
      <c r="WUZ39" s="566"/>
      <c r="WVA39" s="79"/>
      <c r="WVB39" s="79"/>
      <c r="WVC39" s="79"/>
      <c r="WVD39" s="79"/>
      <c r="WVE39" s="567"/>
      <c r="WVF39" s="79"/>
      <c r="WVG39" s="79"/>
      <c r="WVH39" s="566"/>
      <c r="WVI39" s="79"/>
      <c r="WVJ39" s="79"/>
      <c r="WVK39" s="79"/>
      <c r="WVL39" s="79"/>
      <c r="WVM39" s="79"/>
      <c r="WVN39" s="79"/>
      <c r="WVO39" s="566"/>
      <c r="WVP39" s="79"/>
      <c r="WVQ39" s="79"/>
      <c r="WVR39" s="79"/>
      <c r="WVS39" s="79"/>
      <c r="WVT39" s="567"/>
      <c r="WVU39" s="79"/>
      <c r="WVV39" s="79"/>
      <c r="WVW39" s="566"/>
      <c r="WVX39" s="79"/>
      <c r="WVY39" s="79"/>
      <c r="WVZ39" s="79"/>
      <c r="WWA39" s="79"/>
      <c r="WWB39" s="79"/>
      <c r="WWC39" s="79"/>
      <c r="WWD39" s="566"/>
      <c r="WWE39" s="79"/>
      <c r="WWF39" s="79"/>
      <c r="WWG39" s="79"/>
      <c r="WWH39" s="79"/>
      <c r="WWI39" s="567"/>
      <c r="WWJ39" s="79"/>
      <c r="WWK39" s="79"/>
      <c r="WWL39" s="566"/>
      <c r="WWM39" s="79"/>
      <c r="WWN39" s="79"/>
      <c r="WWO39" s="79"/>
      <c r="WWP39" s="79"/>
      <c r="WWQ39" s="79"/>
      <c r="WWR39" s="79"/>
      <c r="WWS39" s="566"/>
      <c r="WWT39" s="79"/>
      <c r="WWU39" s="79"/>
      <c r="WWV39" s="79"/>
      <c r="WWW39" s="79"/>
      <c r="WWX39" s="567"/>
      <c r="WWY39" s="79"/>
      <c r="WWZ39" s="79"/>
      <c r="WXA39" s="566"/>
      <c r="WXB39" s="79"/>
      <c r="WXC39" s="79"/>
      <c r="WXD39" s="79"/>
      <c r="WXE39" s="79"/>
      <c r="WXF39" s="79"/>
      <c r="WXG39" s="79"/>
      <c r="WXH39" s="566"/>
      <c r="WXI39" s="79"/>
      <c r="WXJ39" s="79"/>
      <c r="WXK39" s="79"/>
      <c r="WXL39" s="79"/>
      <c r="WXM39" s="567"/>
      <c r="WXN39" s="79"/>
      <c r="WXO39" s="79"/>
      <c r="WXP39" s="566"/>
      <c r="WXQ39" s="79"/>
      <c r="WXR39" s="79"/>
      <c r="WXS39" s="79"/>
      <c r="WXT39" s="79"/>
      <c r="WXU39" s="79"/>
      <c r="WXV39" s="79"/>
      <c r="WXW39" s="566"/>
      <c r="WXX39" s="79"/>
      <c r="WXY39" s="79"/>
      <c r="WXZ39" s="79"/>
      <c r="WYA39" s="79"/>
      <c r="WYB39" s="567"/>
      <c r="WYC39" s="79"/>
      <c r="WYD39" s="79"/>
      <c r="WYE39" s="566"/>
      <c r="WYF39" s="79"/>
      <c r="WYG39" s="79"/>
      <c r="WYH39" s="79"/>
      <c r="WYI39" s="79"/>
      <c r="WYJ39" s="79"/>
      <c r="WYK39" s="79"/>
      <c r="WYL39" s="566"/>
      <c r="WYM39" s="79"/>
      <c r="WYN39" s="79"/>
      <c r="WYO39" s="79"/>
      <c r="WYP39" s="79"/>
      <c r="WYQ39" s="567"/>
      <c r="WYR39" s="79"/>
      <c r="WYS39" s="79"/>
      <c r="WYT39" s="566"/>
      <c r="WYU39" s="79"/>
      <c r="WYV39" s="79"/>
      <c r="WYW39" s="79"/>
      <c r="WYX39" s="79"/>
      <c r="WYY39" s="79"/>
      <c r="WYZ39" s="79"/>
      <c r="WZA39" s="566"/>
      <c r="WZB39" s="79"/>
      <c r="WZC39" s="79"/>
      <c r="WZD39" s="79"/>
      <c r="WZE39" s="79"/>
      <c r="WZF39" s="567"/>
      <c r="WZG39" s="79"/>
      <c r="WZH39" s="79"/>
      <c r="WZI39" s="566"/>
      <c r="WZJ39" s="79"/>
      <c r="WZK39" s="79"/>
      <c r="WZL39" s="79"/>
      <c r="WZM39" s="79"/>
      <c r="WZN39" s="79"/>
      <c r="WZO39" s="79"/>
      <c r="WZP39" s="566"/>
      <c r="WZQ39" s="79"/>
      <c r="WZR39" s="79"/>
      <c r="WZS39" s="79"/>
      <c r="WZT39" s="79"/>
      <c r="WZU39" s="567"/>
      <c r="WZV39" s="79"/>
      <c r="WZW39" s="79"/>
      <c r="WZX39" s="566"/>
      <c r="WZY39" s="79"/>
      <c r="WZZ39" s="79"/>
      <c r="XAA39" s="79"/>
      <c r="XAB39" s="79"/>
      <c r="XAC39" s="79"/>
      <c r="XAD39" s="79"/>
      <c r="XAE39" s="566"/>
      <c r="XAF39" s="79"/>
      <c r="XAG39" s="79"/>
      <c r="XAH39" s="79"/>
      <c r="XAI39" s="79"/>
      <c r="XAJ39" s="567"/>
      <c r="XAK39" s="79"/>
      <c r="XAL39" s="79"/>
      <c r="XAM39" s="566"/>
      <c r="XAN39" s="79"/>
      <c r="XAO39" s="79"/>
      <c r="XAP39" s="79"/>
      <c r="XAQ39" s="79"/>
      <c r="XAR39" s="79"/>
      <c r="XAS39" s="79"/>
      <c r="XAT39" s="566"/>
      <c r="XAU39" s="79"/>
      <c r="XAV39" s="79"/>
      <c r="XAW39" s="79"/>
      <c r="XAX39" s="79"/>
      <c r="XAY39" s="567"/>
      <c r="XAZ39" s="79"/>
      <c r="XBA39" s="79"/>
      <c r="XBB39" s="566"/>
      <c r="XBC39" s="79"/>
      <c r="XBD39" s="79"/>
      <c r="XBE39" s="79"/>
      <c r="XBF39" s="79"/>
      <c r="XBG39" s="79"/>
      <c r="XBH39" s="79"/>
      <c r="XBI39" s="566"/>
      <c r="XBJ39" s="79"/>
      <c r="XBK39" s="79"/>
      <c r="XBL39" s="79"/>
      <c r="XBM39" s="79"/>
      <c r="XBN39" s="567"/>
      <c r="XBO39" s="79"/>
      <c r="XBP39" s="79"/>
      <c r="XBQ39" s="566"/>
      <c r="XBR39" s="79"/>
      <c r="XBS39" s="79"/>
      <c r="XBT39" s="79"/>
      <c r="XBU39" s="79"/>
      <c r="XBV39" s="79"/>
      <c r="XBW39" s="79"/>
      <c r="XBX39" s="566"/>
      <c r="XBY39" s="79"/>
      <c r="XBZ39" s="79"/>
      <c r="XCA39" s="79"/>
      <c r="XCB39" s="79"/>
      <c r="XCC39" s="567"/>
      <c r="XCD39" s="79"/>
      <c r="XCE39" s="79"/>
      <c r="XCF39" s="566"/>
      <c r="XCG39" s="79"/>
      <c r="XCH39" s="79"/>
      <c r="XCI39" s="79"/>
      <c r="XCJ39" s="79"/>
      <c r="XCK39" s="79"/>
      <c r="XCL39" s="79"/>
      <c r="XCM39" s="566"/>
      <c r="XCN39" s="79"/>
      <c r="XCO39" s="79"/>
      <c r="XCP39" s="79"/>
      <c r="XCQ39" s="79"/>
      <c r="XCR39" s="567"/>
      <c r="XCS39" s="79"/>
      <c r="XCT39" s="79"/>
      <c r="XCU39" s="566"/>
      <c r="XCV39" s="79"/>
      <c r="XCW39" s="79"/>
      <c r="XCX39" s="79"/>
      <c r="XCY39" s="79"/>
      <c r="XCZ39" s="79"/>
      <c r="XDA39" s="79"/>
      <c r="XDB39" s="566"/>
      <c r="XDC39" s="79"/>
      <c r="XDD39" s="79"/>
      <c r="XDE39" s="79"/>
      <c r="XDF39" s="79"/>
      <c r="XDG39" s="567"/>
      <c r="XDH39" s="79"/>
      <c r="XDI39" s="79"/>
      <c r="XDJ39" s="566"/>
      <c r="XDK39" s="79"/>
      <c r="XDL39" s="79"/>
      <c r="XDM39" s="79"/>
      <c r="XDN39" s="79"/>
      <c r="XDO39" s="79"/>
      <c r="XDP39" s="79"/>
      <c r="XDQ39" s="566"/>
      <c r="XDR39" s="79"/>
      <c r="XDS39" s="79"/>
      <c r="XDT39" s="79"/>
      <c r="XDU39" s="79"/>
      <c r="XDV39" s="567"/>
      <c r="XDW39" s="79"/>
      <c r="XDX39" s="79"/>
      <c r="XDY39" s="566"/>
      <c r="XDZ39" s="79"/>
      <c r="XEA39" s="79"/>
      <c r="XEB39" s="79"/>
      <c r="XEC39" s="79"/>
      <c r="XED39" s="79"/>
      <c r="XEE39" s="79"/>
      <c r="XEF39" s="566"/>
      <c r="XEG39" s="79"/>
      <c r="XEH39" s="79"/>
      <c r="XEI39" s="79"/>
      <c r="XEJ39" s="79"/>
      <c r="XEK39" s="567"/>
      <c r="XEL39" s="79"/>
      <c r="XEM39" s="79"/>
      <c r="XEN39" s="566"/>
      <c r="XEO39" s="79"/>
      <c r="XEP39" s="79"/>
      <c r="XEQ39" s="79"/>
      <c r="XER39" s="79"/>
      <c r="XES39" s="79"/>
      <c r="XET39" s="79"/>
      <c r="XEU39" s="566"/>
      <c r="XEV39" s="79"/>
      <c r="XEW39" s="79"/>
      <c r="XEX39" s="79"/>
      <c r="XEY39" s="79"/>
      <c r="XEZ39" s="567"/>
      <c r="XFA39" s="79"/>
      <c r="XFB39" s="79"/>
      <c r="XFC39" s="566"/>
      <c r="XFD39" s="79"/>
    </row>
    <row r="40" spans="1:16384" x14ac:dyDescent="0.15">
      <c r="A40" s="72" t="str">
        <f>'DIRI WORKBOOK'!B59</f>
        <v>Total Diaspora population (Formal estimates)</v>
      </c>
      <c r="B40" s="341">
        <v>0.15</v>
      </c>
      <c r="C40" s="341">
        <v>0.15</v>
      </c>
      <c r="D40" s="341">
        <v>0.15</v>
      </c>
      <c r="E40" s="341">
        <v>0.15</v>
      </c>
      <c r="F40" s="340">
        <v>0.1</v>
      </c>
      <c r="G40" s="341">
        <v>0.05</v>
      </c>
      <c r="H40" s="341">
        <v>0.05</v>
      </c>
      <c r="I40" s="341">
        <v>0.05</v>
      </c>
      <c r="J40" s="341">
        <v>0.05</v>
      </c>
      <c r="K40" s="341">
        <v>0.05</v>
      </c>
      <c r="L40" s="341">
        <v>0.05</v>
      </c>
      <c r="M40" s="341">
        <v>0.05</v>
      </c>
      <c r="N40" s="341">
        <v>0.1</v>
      </c>
    </row>
    <row r="41" spans="1:16384" x14ac:dyDescent="0.15">
      <c r="A41" s="72" t="str">
        <f>'DIRI WORKBOOK'!B60</f>
        <v>Bilateral formal remittance estimate (US $ millions)</v>
      </c>
      <c r="B41" s="341">
        <v>0.1</v>
      </c>
      <c r="C41" s="341">
        <v>0.1</v>
      </c>
      <c r="D41" s="341">
        <v>0.1</v>
      </c>
      <c r="E41" s="341">
        <v>0.1</v>
      </c>
      <c r="F41" s="340">
        <v>0.1</v>
      </c>
      <c r="G41" s="341">
        <v>0</v>
      </c>
      <c r="H41" s="341">
        <v>0</v>
      </c>
      <c r="I41" s="341">
        <v>0.15</v>
      </c>
      <c r="J41" s="341">
        <v>0.15</v>
      </c>
      <c r="K41" s="341">
        <v>0.15</v>
      </c>
      <c r="L41" s="341">
        <v>0</v>
      </c>
      <c r="M41" s="341">
        <v>0</v>
      </c>
      <c r="N41" s="341">
        <v>0.15</v>
      </c>
    </row>
    <row r="42" spans="1:16384" x14ac:dyDescent="0.15">
      <c r="A42" s="72" t="str">
        <f>'DIRI WORKBOOK'!B61</f>
        <v>Concentration of Diaspora (% of Diaspora in top 3 countries)</v>
      </c>
      <c r="B42" s="341">
        <v>0.1</v>
      </c>
      <c r="C42" s="341">
        <v>0.1</v>
      </c>
      <c r="D42" s="341">
        <v>0.1</v>
      </c>
      <c r="E42" s="341">
        <v>0.1</v>
      </c>
      <c r="F42" s="340">
        <v>0.1</v>
      </c>
      <c r="G42" s="341">
        <v>0.05</v>
      </c>
      <c r="H42" s="341">
        <v>0.05</v>
      </c>
      <c r="I42" s="341">
        <v>0.05</v>
      </c>
      <c r="J42" s="341">
        <v>0.05</v>
      </c>
      <c r="K42" s="341">
        <v>0.05</v>
      </c>
      <c r="L42" s="341">
        <v>0.05</v>
      </c>
      <c r="M42" s="341">
        <v>0.05</v>
      </c>
      <c r="N42" s="341">
        <v>0.1</v>
      </c>
    </row>
    <row r="43" spans="1:16384" x14ac:dyDescent="0.15">
      <c r="A43" s="72" t="str">
        <f>'DIRI WORKBOOK'!B62</f>
        <v>Level of financial education / financial literacy</v>
      </c>
      <c r="B43" s="341">
        <v>0.15</v>
      </c>
      <c r="C43" s="341">
        <v>0.1</v>
      </c>
      <c r="D43" s="341">
        <v>0.1</v>
      </c>
      <c r="E43" s="341">
        <v>0.1</v>
      </c>
      <c r="F43" s="340">
        <v>0.1</v>
      </c>
      <c r="G43" s="341">
        <v>0.2</v>
      </c>
      <c r="H43" s="341">
        <v>0.2</v>
      </c>
      <c r="I43" s="341">
        <v>0.2</v>
      </c>
      <c r="J43" s="341">
        <v>0.15</v>
      </c>
      <c r="K43" s="341">
        <v>0.15</v>
      </c>
      <c r="L43" s="341">
        <v>0.15</v>
      </c>
      <c r="M43" s="341">
        <v>0.15</v>
      </c>
      <c r="N43" s="341">
        <v>0.1</v>
      </c>
    </row>
    <row r="44" spans="1:16384" x14ac:dyDescent="0.15">
      <c r="A44" s="72" t="str">
        <f>'DIRI WORKBOOK'!B63</f>
        <v>Estimated % of the diaspora with investable wealth</v>
      </c>
      <c r="B44" s="341">
        <v>0.15</v>
      </c>
      <c r="C44" s="341">
        <v>0.15</v>
      </c>
      <c r="D44" s="341">
        <v>0.15</v>
      </c>
      <c r="E44" s="341">
        <v>0.15</v>
      </c>
      <c r="F44" s="340">
        <v>0.15</v>
      </c>
      <c r="G44" s="341">
        <v>0.2</v>
      </c>
      <c r="H44" s="341">
        <v>0.2</v>
      </c>
      <c r="I44" s="341">
        <v>0.15</v>
      </c>
      <c r="J44" s="341">
        <v>0.1</v>
      </c>
      <c r="K44" s="341">
        <v>0.1</v>
      </c>
      <c r="L44" s="341">
        <v>0.2</v>
      </c>
      <c r="M44" s="341">
        <v>0.2</v>
      </c>
      <c r="N44" s="341">
        <v>0.2</v>
      </c>
    </row>
    <row r="45" spans="1:16384" x14ac:dyDescent="0.15">
      <c r="A45" s="72" t="str">
        <f>'DIRI WORKBOOK'!B64</f>
        <v>Estimated Investable Wealth (snapshot)</v>
      </c>
      <c r="B45" s="341">
        <v>0.15</v>
      </c>
      <c r="C45" s="341">
        <v>0.15</v>
      </c>
      <c r="D45" s="341">
        <v>0.15</v>
      </c>
      <c r="E45" s="341">
        <v>0.15</v>
      </c>
      <c r="F45" s="340">
        <v>0.15</v>
      </c>
      <c r="G45" s="341">
        <v>0.2</v>
      </c>
      <c r="H45" s="341">
        <v>0.2</v>
      </c>
      <c r="I45" s="341">
        <v>0.15</v>
      </c>
      <c r="J45" s="341">
        <v>0.15</v>
      </c>
      <c r="K45" s="341">
        <v>0.15</v>
      </c>
      <c r="L45" s="341">
        <v>0.25</v>
      </c>
      <c r="M45" s="341">
        <v>0.25</v>
      </c>
      <c r="N45" s="341">
        <v>0.2</v>
      </c>
    </row>
    <row r="46" spans="1:16384" x14ac:dyDescent="0.15">
      <c r="A46" s="72" t="str">
        <f>'DIRI WORKBOOK'!B65</f>
        <v>Estimated investment potential USD mn (migrants + 1st generation)</v>
      </c>
      <c r="B46" s="341">
        <v>0.15</v>
      </c>
      <c r="C46" s="341">
        <v>0.15</v>
      </c>
      <c r="D46" s="341">
        <v>0.15</v>
      </c>
      <c r="E46" s="341">
        <v>0.15</v>
      </c>
      <c r="F46" s="340">
        <v>0.15</v>
      </c>
      <c r="G46" s="341">
        <v>0.2</v>
      </c>
      <c r="H46" s="341">
        <v>0.2</v>
      </c>
      <c r="I46" s="341">
        <v>0.15</v>
      </c>
      <c r="J46" s="341">
        <v>0.15</v>
      </c>
      <c r="K46" s="341">
        <v>0.15</v>
      </c>
      <c r="L46" s="341">
        <v>0.2</v>
      </c>
      <c r="M46" s="341">
        <v>0.25</v>
      </c>
      <c r="N46" s="341">
        <v>0.1</v>
      </c>
    </row>
    <row r="47" spans="1:16384" x14ac:dyDescent="0.15">
      <c r="A47" s="72" t="str">
        <f>'DIRI WORKBOOK'!B66</f>
        <v>Diaspora bank accounts in home country (%)</v>
      </c>
      <c r="B47" s="341">
        <v>0.05</v>
      </c>
      <c r="C47" s="341">
        <v>0.1</v>
      </c>
      <c r="D47" s="341">
        <v>0.1</v>
      </c>
      <c r="E47" s="341">
        <v>0.1</v>
      </c>
      <c r="F47" s="340">
        <v>0.15</v>
      </c>
      <c r="G47" s="341">
        <v>0.1</v>
      </c>
      <c r="H47" s="341">
        <v>0.1</v>
      </c>
      <c r="I47" s="341">
        <v>0.1</v>
      </c>
      <c r="J47" s="341">
        <v>0.2</v>
      </c>
      <c r="K47" s="341">
        <v>0.2</v>
      </c>
      <c r="L47" s="341">
        <v>0.1</v>
      </c>
      <c r="M47" s="341">
        <v>0.05</v>
      </c>
      <c r="N47" s="341">
        <v>0.05</v>
      </c>
    </row>
    <row r="48" spans="1:16384" s="94" customFormat="1" x14ac:dyDescent="0.15">
      <c r="A48" s="93"/>
      <c r="B48" s="342">
        <f>SUM(B40:B47)</f>
        <v>1</v>
      </c>
      <c r="C48" s="342">
        <f>SUM(C40:C47)</f>
        <v>1</v>
      </c>
      <c r="D48" s="342">
        <f t="shared" ref="D48:N48" si="5">SUM(D40:D47)</f>
        <v>1</v>
      </c>
      <c r="E48" s="342">
        <f t="shared" si="5"/>
        <v>1</v>
      </c>
      <c r="F48" s="342">
        <f>SUM(F40:F47)</f>
        <v>1</v>
      </c>
      <c r="G48" s="342">
        <f>SUM(G40:G47)</f>
        <v>0.99999999999999989</v>
      </c>
      <c r="H48" s="342">
        <f t="shared" si="5"/>
        <v>0.99999999999999989</v>
      </c>
      <c r="I48" s="342">
        <f t="shared" si="5"/>
        <v>1</v>
      </c>
      <c r="J48" s="342">
        <f t="shared" si="5"/>
        <v>1</v>
      </c>
      <c r="K48" s="342">
        <f t="shared" si="5"/>
        <v>1</v>
      </c>
      <c r="L48" s="342">
        <f t="shared" si="5"/>
        <v>0.99999999999999989</v>
      </c>
      <c r="M48" s="342">
        <f t="shared" si="5"/>
        <v>1</v>
      </c>
      <c r="N48" s="342">
        <f t="shared" si="5"/>
        <v>0.99999999999999989</v>
      </c>
    </row>
    <row r="49" spans="1:16384" s="92" customFormat="1" x14ac:dyDescent="0.15">
      <c r="A49" s="79" t="s">
        <v>582</v>
      </c>
      <c r="B49" s="79"/>
      <c r="C49" s="566"/>
      <c r="D49" s="79"/>
      <c r="E49" s="79"/>
      <c r="F49" s="79"/>
      <c r="G49" s="79"/>
      <c r="H49" s="79"/>
      <c r="I49" s="79"/>
      <c r="J49" s="566"/>
      <c r="K49" s="79"/>
      <c r="L49" s="79"/>
      <c r="M49" s="79"/>
      <c r="N49" s="79"/>
      <c r="O49" s="567"/>
      <c r="P49" s="79"/>
      <c r="Q49" s="79"/>
      <c r="R49" s="566"/>
      <c r="S49" s="79"/>
      <c r="T49" s="79"/>
      <c r="U49" s="79"/>
      <c r="V49" s="79"/>
      <c r="W49" s="79"/>
      <c r="X49" s="79"/>
      <c r="Y49" s="566"/>
      <c r="Z49" s="79"/>
      <c r="AA49" s="79"/>
      <c r="AB49" s="79"/>
      <c r="AC49" s="79"/>
      <c r="AD49" s="567"/>
      <c r="AE49" s="79"/>
      <c r="AF49" s="79"/>
      <c r="AG49" s="566"/>
      <c r="AH49" s="79"/>
      <c r="AI49" s="79"/>
      <c r="AJ49" s="79"/>
      <c r="AK49" s="79"/>
      <c r="AL49" s="79"/>
      <c r="AM49" s="79"/>
      <c r="AN49" s="566"/>
      <c r="AO49" s="79"/>
      <c r="AP49" s="79"/>
      <c r="AQ49" s="79"/>
      <c r="AR49" s="79"/>
      <c r="AS49" s="567"/>
      <c r="AT49" s="79"/>
      <c r="AU49" s="79"/>
      <c r="AV49" s="566"/>
      <c r="AW49" s="79"/>
      <c r="AX49" s="79"/>
      <c r="AY49" s="79"/>
      <c r="AZ49" s="79"/>
      <c r="BA49" s="79"/>
      <c r="BB49" s="79"/>
      <c r="BC49" s="566"/>
      <c r="BD49" s="79"/>
      <c r="BE49" s="79"/>
      <c r="BF49" s="79"/>
      <c r="BG49" s="79"/>
      <c r="BH49" s="567"/>
      <c r="BI49" s="79"/>
      <c r="BJ49" s="79"/>
      <c r="BK49" s="566"/>
      <c r="BL49" s="79"/>
      <c r="BM49" s="79"/>
      <c r="BN49" s="79"/>
      <c r="BO49" s="79"/>
      <c r="BP49" s="79"/>
      <c r="BQ49" s="79"/>
      <c r="BR49" s="566"/>
      <c r="BS49" s="79"/>
      <c r="BT49" s="79"/>
      <c r="BU49" s="79"/>
      <c r="BV49" s="79"/>
      <c r="BW49" s="567"/>
      <c r="BX49" s="79"/>
      <c r="BY49" s="79"/>
      <c r="BZ49" s="566"/>
      <c r="CA49" s="79"/>
      <c r="CB49" s="79"/>
      <c r="CC49" s="79"/>
      <c r="CD49" s="79"/>
      <c r="CE49" s="79"/>
      <c r="CF49" s="79"/>
      <c r="CG49" s="566"/>
      <c r="CH49" s="79"/>
      <c r="CI49" s="79"/>
      <c r="CJ49" s="79"/>
      <c r="CK49" s="79"/>
      <c r="CL49" s="567"/>
      <c r="CM49" s="79"/>
      <c r="CN49" s="79"/>
      <c r="CO49" s="566"/>
      <c r="CP49" s="79"/>
      <c r="CQ49" s="79"/>
      <c r="CR49" s="79"/>
      <c r="CS49" s="79"/>
      <c r="CT49" s="79"/>
      <c r="CU49" s="79"/>
      <c r="CV49" s="566"/>
      <c r="CW49" s="79"/>
      <c r="CX49" s="79"/>
      <c r="CY49" s="79"/>
      <c r="CZ49" s="79"/>
      <c r="DA49" s="567"/>
      <c r="DB49" s="79"/>
      <c r="DC49" s="79"/>
      <c r="DD49" s="566"/>
      <c r="DE49" s="79"/>
      <c r="DF49" s="79"/>
      <c r="DG49" s="79"/>
      <c r="DH49" s="79"/>
      <c r="DI49" s="79"/>
      <c r="DJ49" s="79"/>
      <c r="DK49" s="566"/>
      <c r="DL49" s="79"/>
      <c r="DM49" s="79"/>
      <c r="DN49" s="79"/>
      <c r="DO49" s="79"/>
      <c r="DP49" s="567"/>
      <c r="DQ49" s="79"/>
      <c r="DR49" s="79"/>
      <c r="DS49" s="566"/>
      <c r="DT49" s="79"/>
      <c r="DU49" s="79"/>
      <c r="DV49" s="79"/>
      <c r="DW49" s="79"/>
      <c r="DX49" s="79"/>
      <c r="DY49" s="79"/>
      <c r="DZ49" s="566"/>
      <c r="EA49" s="79"/>
      <c r="EB49" s="79"/>
      <c r="EC49" s="79"/>
      <c r="ED49" s="79"/>
      <c r="EE49" s="567"/>
      <c r="EF49" s="79"/>
      <c r="EG49" s="79"/>
      <c r="EH49" s="566"/>
      <c r="EI49" s="79"/>
      <c r="EJ49" s="79"/>
      <c r="EK49" s="79"/>
      <c r="EL49" s="79"/>
      <c r="EM49" s="79"/>
      <c r="EN49" s="79"/>
      <c r="EO49" s="566"/>
      <c r="EP49" s="79"/>
      <c r="EQ49" s="79"/>
      <c r="ER49" s="79"/>
      <c r="ES49" s="79"/>
      <c r="ET49" s="567"/>
      <c r="EU49" s="79"/>
      <c r="EV49" s="79"/>
      <c r="EW49" s="566"/>
      <c r="EX49" s="79"/>
      <c r="EY49" s="79"/>
      <c r="EZ49" s="79"/>
      <c r="FA49" s="79"/>
      <c r="FB49" s="79"/>
      <c r="FC49" s="79"/>
      <c r="FD49" s="566"/>
      <c r="FE49" s="79"/>
      <c r="FF49" s="79"/>
      <c r="FG49" s="79"/>
      <c r="FH49" s="79"/>
      <c r="FI49" s="567"/>
      <c r="FJ49" s="79"/>
      <c r="FK49" s="79"/>
      <c r="FL49" s="566"/>
      <c r="FM49" s="79"/>
      <c r="FN49" s="79"/>
      <c r="FO49" s="79"/>
      <c r="FP49" s="79"/>
      <c r="FQ49" s="79"/>
      <c r="FR49" s="79"/>
      <c r="FS49" s="566"/>
      <c r="FT49" s="79"/>
      <c r="FU49" s="79"/>
      <c r="FV49" s="79"/>
      <c r="FW49" s="79"/>
      <c r="FX49" s="567"/>
      <c r="FY49" s="79"/>
      <c r="FZ49" s="79"/>
      <c r="GA49" s="566"/>
      <c r="GB49" s="79"/>
      <c r="GC49" s="79"/>
      <c r="GD49" s="79"/>
      <c r="GE49" s="79"/>
      <c r="GF49" s="79"/>
      <c r="GG49" s="79"/>
      <c r="GH49" s="566"/>
      <c r="GI49" s="79"/>
      <c r="GJ49" s="79"/>
      <c r="GK49" s="79"/>
      <c r="GL49" s="79"/>
      <c r="GM49" s="567"/>
      <c r="GN49" s="79"/>
      <c r="GO49" s="79"/>
      <c r="GP49" s="566"/>
      <c r="GQ49" s="79"/>
      <c r="GR49" s="79"/>
      <c r="GS49" s="79"/>
      <c r="GT49" s="79"/>
      <c r="GU49" s="79"/>
      <c r="GV49" s="79"/>
      <c r="GW49" s="566"/>
      <c r="GX49" s="79"/>
      <c r="GY49" s="79"/>
      <c r="GZ49" s="79"/>
      <c r="HA49" s="79"/>
      <c r="HB49" s="567"/>
      <c r="HC49" s="79"/>
      <c r="HD49" s="79"/>
      <c r="HE49" s="566"/>
      <c r="HF49" s="79"/>
      <c r="HG49" s="79"/>
      <c r="HH49" s="79"/>
      <c r="HI49" s="79"/>
      <c r="HJ49" s="79"/>
      <c r="HK49" s="79"/>
      <c r="HL49" s="566"/>
      <c r="HM49" s="79"/>
      <c r="HN49" s="79"/>
      <c r="HO49" s="79"/>
      <c r="HP49" s="79"/>
      <c r="HQ49" s="567"/>
      <c r="HR49" s="79"/>
      <c r="HS49" s="79"/>
      <c r="HT49" s="566"/>
      <c r="HU49" s="79"/>
      <c r="HV49" s="79"/>
      <c r="HW49" s="79"/>
      <c r="HX49" s="79"/>
      <c r="HY49" s="79"/>
      <c r="HZ49" s="79"/>
      <c r="IA49" s="566"/>
      <c r="IB49" s="79"/>
      <c r="IC49" s="79"/>
      <c r="ID49" s="79"/>
      <c r="IE49" s="79"/>
      <c r="IF49" s="567"/>
      <c r="IG49" s="79"/>
      <c r="IH49" s="79"/>
      <c r="II49" s="566"/>
      <c r="IJ49" s="79"/>
      <c r="IK49" s="79"/>
      <c r="IL49" s="79"/>
      <c r="IM49" s="79"/>
      <c r="IN49" s="79"/>
      <c r="IO49" s="79"/>
      <c r="IP49" s="566"/>
      <c r="IQ49" s="79"/>
      <c r="IR49" s="79"/>
      <c r="IS49" s="79"/>
      <c r="IT49" s="79"/>
      <c r="IU49" s="567"/>
      <c r="IV49" s="79"/>
      <c r="IW49" s="79"/>
      <c r="IX49" s="566"/>
      <c r="IY49" s="79"/>
      <c r="IZ49" s="79"/>
      <c r="JA49" s="79"/>
      <c r="JB49" s="79"/>
      <c r="JC49" s="79"/>
      <c r="JD49" s="79"/>
      <c r="JE49" s="566"/>
      <c r="JF49" s="79"/>
      <c r="JG49" s="79"/>
      <c r="JH49" s="79"/>
      <c r="JI49" s="79"/>
      <c r="JJ49" s="567"/>
      <c r="JK49" s="79"/>
      <c r="JL49" s="79"/>
      <c r="JM49" s="566"/>
      <c r="JN49" s="79"/>
      <c r="JO49" s="79"/>
      <c r="JP49" s="79"/>
      <c r="JQ49" s="79"/>
      <c r="JR49" s="79"/>
      <c r="JS49" s="79"/>
      <c r="JT49" s="566"/>
      <c r="JU49" s="79"/>
      <c r="JV49" s="79"/>
      <c r="JW49" s="79"/>
      <c r="JX49" s="79"/>
      <c r="JY49" s="567"/>
      <c r="JZ49" s="79"/>
      <c r="KA49" s="79"/>
      <c r="KB49" s="566"/>
      <c r="KC49" s="79"/>
      <c r="KD49" s="79"/>
      <c r="KE49" s="79"/>
      <c r="KF49" s="79"/>
      <c r="KG49" s="79"/>
      <c r="KH49" s="79"/>
      <c r="KI49" s="566"/>
      <c r="KJ49" s="79"/>
      <c r="KK49" s="79"/>
      <c r="KL49" s="79"/>
      <c r="KM49" s="79"/>
      <c r="KN49" s="567"/>
      <c r="KO49" s="79"/>
      <c r="KP49" s="79"/>
      <c r="KQ49" s="566"/>
      <c r="KR49" s="79"/>
      <c r="KS49" s="79"/>
      <c r="KT49" s="79"/>
      <c r="KU49" s="79"/>
      <c r="KV49" s="79"/>
      <c r="KW49" s="79"/>
      <c r="KX49" s="566"/>
      <c r="KY49" s="79"/>
      <c r="KZ49" s="79"/>
      <c r="LA49" s="79"/>
      <c r="LB49" s="79"/>
      <c r="LC49" s="567"/>
      <c r="LD49" s="79"/>
      <c r="LE49" s="79"/>
      <c r="LF49" s="566"/>
      <c r="LG49" s="79"/>
      <c r="LH49" s="79"/>
      <c r="LI49" s="79"/>
      <c r="LJ49" s="79"/>
      <c r="LK49" s="79"/>
      <c r="LL49" s="79"/>
      <c r="LM49" s="566"/>
      <c r="LN49" s="79"/>
      <c r="LO49" s="79"/>
      <c r="LP49" s="79"/>
      <c r="LQ49" s="79"/>
      <c r="LR49" s="567"/>
      <c r="LS49" s="79"/>
      <c r="LT49" s="79"/>
      <c r="LU49" s="566"/>
      <c r="LV49" s="79"/>
      <c r="LW49" s="79"/>
      <c r="LX49" s="79"/>
      <c r="LY49" s="79"/>
      <c r="LZ49" s="79"/>
      <c r="MA49" s="79"/>
      <c r="MB49" s="566"/>
      <c r="MC49" s="79"/>
      <c r="MD49" s="79"/>
      <c r="ME49" s="79"/>
      <c r="MF49" s="79"/>
      <c r="MG49" s="567"/>
      <c r="MH49" s="79"/>
      <c r="MI49" s="79"/>
      <c r="MJ49" s="566"/>
      <c r="MK49" s="79"/>
      <c r="ML49" s="79"/>
      <c r="MM49" s="79"/>
      <c r="MN49" s="79"/>
      <c r="MO49" s="79"/>
      <c r="MP49" s="79"/>
      <c r="MQ49" s="566"/>
      <c r="MR49" s="79"/>
      <c r="MS49" s="79"/>
      <c r="MT49" s="79"/>
      <c r="MU49" s="79"/>
      <c r="MV49" s="567"/>
      <c r="MW49" s="79"/>
      <c r="MX49" s="79"/>
      <c r="MY49" s="566"/>
      <c r="MZ49" s="79"/>
      <c r="NA49" s="79"/>
      <c r="NB49" s="79"/>
      <c r="NC49" s="79"/>
      <c r="ND49" s="79"/>
      <c r="NE49" s="79"/>
      <c r="NF49" s="566"/>
      <c r="NG49" s="79"/>
      <c r="NH49" s="79"/>
      <c r="NI49" s="79"/>
      <c r="NJ49" s="79"/>
      <c r="NK49" s="567"/>
      <c r="NL49" s="79"/>
      <c r="NM49" s="79"/>
      <c r="NN49" s="566"/>
      <c r="NO49" s="79"/>
      <c r="NP49" s="79"/>
      <c r="NQ49" s="79"/>
      <c r="NR49" s="79"/>
      <c r="NS49" s="79"/>
      <c r="NT49" s="79"/>
      <c r="NU49" s="566"/>
      <c r="NV49" s="79"/>
      <c r="NW49" s="79"/>
      <c r="NX49" s="79"/>
      <c r="NY49" s="79"/>
      <c r="NZ49" s="567"/>
      <c r="OA49" s="79"/>
      <c r="OB49" s="79"/>
      <c r="OC49" s="566"/>
      <c r="OD49" s="79"/>
      <c r="OE49" s="79"/>
      <c r="OF49" s="79"/>
      <c r="OG49" s="79"/>
      <c r="OH49" s="79"/>
      <c r="OI49" s="79"/>
      <c r="OJ49" s="566"/>
      <c r="OK49" s="79"/>
      <c r="OL49" s="79"/>
      <c r="OM49" s="79"/>
      <c r="ON49" s="79"/>
      <c r="OO49" s="567"/>
      <c r="OP49" s="79"/>
      <c r="OQ49" s="79"/>
      <c r="OR49" s="566"/>
      <c r="OS49" s="79"/>
      <c r="OT49" s="79"/>
      <c r="OU49" s="79"/>
      <c r="OV49" s="79"/>
      <c r="OW49" s="79"/>
      <c r="OX49" s="79"/>
      <c r="OY49" s="566"/>
      <c r="OZ49" s="79"/>
      <c r="PA49" s="79"/>
      <c r="PB49" s="79"/>
      <c r="PC49" s="79"/>
      <c r="PD49" s="567"/>
      <c r="PE49" s="79"/>
      <c r="PF49" s="79"/>
      <c r="PG49" s="566"/>
      <c r="PH49" s="79"/>
      <c r="PI49" s="79"/>
      <c r="PJ49" s="79"/>
      <c r="PK49" s="79"/>
      <c r="PL49" s="79"/>
      <c r="PM49" s="79"/>
      <c r="PN49" s="566"/>
      <c r="PO49" s="79"/>
      <c r="PP49" s="79"/>
      <c r="PQ49" s="79"/>
      <c r="PR49" s="79"/>
      <c r="PS49" s="567"/>
      <c r="PT49" s="79"/>
      <c r="PU49" s="79"/>
      <c r="PV49" s="566"/>
      <c r="PW49" s="79"/>
      <c r="PX49" s="79"/>
      <c r="PY49" s="79"/>
      <c r="PZ49" s="79"/>
      <c r="QA49" s="79"/>
      <c r="QB49" s="79"/>
      <c r="QC49" s="566"/>
      <c r="QD49" s="79"/>
      <c r="QE49" s="79"/>
      <c r="QF49" s="79"/>
      <c r="QG49" s="79"/>
      <c r="QH49" s="567"/>
      <c r="QI49" s="79"/>
      <c r="QJ49" s="79"/>
      <c r="QK49" s="566"/>
      <c r="QL49" s="79"/>
      <c r="QM49" s="79"/>
      <c r="QN49" s="79"/>
      <c r="QO49" s="79"/>
      <c r="QP49" s="79"/>
      <c r="QQ49" s="79"/>
      <c r="QR49" s="566"/>
      <c r="QS49" s="79"/>
      <c r="QT49" s="79"/>
      <c r="QU49" s="79"/>
      <c r="QV49" s="79"/>
      <c r="QW49" s="567"/>
      <c r="QX49" s="79"/>
      <c r="QY49" s="79"/>
      <c r="QZ49" s="566"/>
      <c r="RA49" s="79"/>
      <c r="RB49" s="79"/>
      <c r="RC49" s="79"/>
      <c r="RD49" s="79"/>
      <c r="RE49" s="79"/>
      <c r="RF49" s="79"/>
      <c r="RG49" s="566"/>
      <c r="RH49" s="79"/>
      <c r="RI49" s="79"/>
      <c r="RJ49" s="79"/>
      <c r="RK49" s="79"/>
      <c r="RL49" s="567"/>
      <c r="RM49" s="79"/>
      <c r="RN49" s="79"/>
      <c r="RO49" s="566"/>
      <c r="RP49" s="79"/>
      <c r="RQ49" s="79"/>
      <c r="RR49" s="79"/>
      <c r="RS49" s="79"/>
      <c r="RT49" s="79"/>
      <c r="RU49" s="79"/>
      <c r="RV49" s="566"/>
      <c r="RW49" s="79"/>
      <c r="RX49" s="79"/>
      <c r="RY49" s="79"/>
      <c r="RZ49" s="79"/>
      <c r="SA49" s="567"/>
      <c r="SB49" s="79"/>
      <c r="SC49" s="79"/>
      <c r="SD49" s="566"/>
      <c r="SE49" s="79"/>
      <c r="SF49" s="79"/>
      <c r="SG49" s="79"/>
      <c r="SH49" s="79"/>
      <c r="SI49" s="79"/>
      <c r="SJ49" s="79"/>
      <c r="SK49" s="566"/>
      <c r="SL49" s="79"/>
      <c r="SM49" s="79"/>
      <c r="SN49" s="79"/>
      <c r="SO49" s="79"/>
      <c r="SP49" s="567"/>
      <c r="SQ49" s="79"/>
      <c r="SR49" s="79"/>
      <c r="SS49" s="566"/>
      <c r="ST49" s="79"/>
      <c r="SU49" s="79"/>
      <c r="SV49" s="79"/>
      <c r="SW49" s="79"/>
      <c r="SX49" s="79"/>
      <c r="SY49" s="79"/>
      <c r="SZ49" s="566"/>
      <c r="TA49" s="79"/>
      <c r="TB49" s="79"/>
      <c r="TC49" s="79"/>
      <c r="TD49" s="79"/>
      <c r="TE49" s="567"/>
      <c r="TF49" s="79"/>
      <c r="TG49" s="79"/>
      <c r="TH49" s="566"/>
      <c r="TI49" s="79"/>
      <c r="TJ49" s="79"/>
      <c r="TK49" s="79"/>
      <c r="TL49" s="79"/>
      <c r="TM49" s="79"/>
      <c r="TN49" s="79"/>
      <c r="TO49" s="566"/>
      <c r="TP49" s="79"/>
      <c r="TQ49" s="79"/>
      <c r="TR49" s="79"/>
      <c r="TS49" s="79"/>
      <c r="TT49" s="567"/>
      <c r="TU49" s="79"/>
      <c r="TV49" s="79"/>
      <c r="TW49" s="566"/>
      <c r="TX49" s="79"/>
      <c r="TY49" s="79"/>
      <c r="TZ49" s="79"/>
      <c r="UA49" s="79"/>
      <c r="UB49" s="79"/>
      <c r="UC49" s="79"/>
      <c r="UD49" s="566"/>
      <c r="UE49" s="79"/>
      <c r="UF49" s="79"/>
      <c r="UG49" s="79"/>
      <c r="UH49" s="79"/>
      <c r="UI49" s="567"/>
      <c r="UJ49" s="79"/>
      <c r="UK49" s="79"/>
      <c r="UL49" s="566"/>
      <c r="UM49" s="79"/>
      <c r="UN49" s="79"/>
      <c r="UO49" s="79"/>
      <c r="UP49" s="79"/>
      <c r="UQ49" s="79"/>
      <c r="UR49" s="79"/>
      <c r="US49" s="566"/>
      <c r="UT49" s="79"/>
      <c r="UU49" s="79"/>
      <c r="UV49" s="79"/>
      <c r="UW49" s="79"/>
      <c r="UX49" s="567"/>
      <c r="UY49" s="79"/>
      <c r="UZ49" s="79"/>
      <c r="VA49" s="566"/>
      <c r="VB49" s="79"/>
      <c r="VC49" s="79"/>
      <c r="VD49" s="79"/>
      <c r="VE49" s="79"/>
      <c r="VF49" s="79"/>
      <c r="VG49" s="79"/>
      <c r="VH49" s="566"/>
      <c r="VI49" s="79"/>
      <c r="VJ49" s="79"/>
      <c r="VK49" s="79"/>
      <c r="VL49" s="79"/>
      <c r="VM49" s="567"/>
      <c r="VN49" s="79"/>
      <c r="VO49" s="79"/>
      <c r="VP49" s="566"/>
      <c r="VQ49" s="79"/>
      <c r="VR49" s="79"/>
      <c r="VS49" s="79"/>
      <c r="VT49" s="79"/>
      <c r="VU49" s="79"/>
      <c r="VV49" s="79"/>
      <c r="VW49" s="566"/>
      <c r="VX49" s="79"/>
      <c r="VY49" s="79"/>
      <c r="VZ49" s="79"/>
      <c r="WA49" s="79"/>
      <c r="WB49" s="567"/>
      <c r="WC49" s="79"/>
      <c r="WD49" s="79"/>
      <c r="WE49" s="566"/>
      <c r="WF49" s="79"/>
      <c r="WG49" s="79"/>
      <c r="WH49" s="79"/>
      <c r="WI49" s="79"/>
      <c r="WJ49" s="79"/>
      <c r="WK49" s="79"/>
      <c r="WL49" s="566"/>
      <c r="WM49" s="79"/>
      <c r="WN49" s="79"/>
      <c r="WO49" s="79"/>
      <c r="WP49" s="79"/>
      <c r="WQ49" s="567"/>
      <c r="WR49" s="79"/>
      <c r="WS49" s="79"/>
      <c r="WT49" s="566"/>
      <c r="WU49" s="79"/>
      <c r="WV49" s="79"/>
      <c r="WW49" s="79"/>
      <c r="WX49" s="79"/>
      <c r="WY49" s="79"/>
      <c r="WZ49" s="79"/>
      <c r="XA49" s="566"/>
      <c r="XB49" s="79"/>
      <c r="XC49" s="79"/>
      <c r="XD49" s="79"/>
      <c r="XE49" s="79"/>
      <c r="XF49" s="567"/>
      <c r="XG49" s="79"/>
      <c r="XH49" s="79"/>
      <c r="XI49" s="566"/>
      <c r="XJ49" s="79"/>
      <c r="XK49" s="79"/>
      <c r="XL49" s="79"/>
      <c r="XM49" s="79"/>
      <c r="XN49" s="79"/>
      <c r="XO49" s="79"/>
      <c r="XP49" s="566"/>
      <c r="XQ49" s="79"/>
      <c r="XR49" s="79"/>
      <c r="XS49" s="79"/>
      <c r="XT49" s="79"/>
      <c r="XU49" s="567"/>
      <c r="XV49" s="79"/>
      <c r="XW49" s="79"/>
      <c r="XX49" s="566"/>
      <c r="XY49" s="79"/>
      <c r="XZ49" s="79"/>
      <c r="YA49" s="79"/>
      <c r="YB49" s="79"/>
      <c r="YC49" s="79"/>
      <c r="YD49" s="79"/>
      <c r="YE49" s="566"/>
      <c r="YF49" s="79"/>
      <c r="YG49" s="79"/>
      <c r="YH49" s="79"/>
      <c r="YI49" s="79"/>
      <c r="YJ49" s="567"/>
      <c r="YK49" s="79"/>
      <c r="YL49" s="79"/>
      <c r="YM49" s="566"/>
      <c r="YN49" s="79"/>
      <c r="YO49" s="79"/>
      <c r="YP49" s="79"/>
      <c r="YQ49" s="79"/>
      <c r="YR49" s="79"/>
      <c r="YS49" s="79"/>
      <c r="YT49" s="566"/>
      <c r="YU49" s="79"/>
      <c r="YV49" s="79"/>
      <c r="YW49" s="79"/>
      <c r="YX49" s="79"/>
      <c r="YY49" s="567"/>
      <c r="YZ49" s="79"/>
      <c r="ZA49" s="79"/>
      <c r="ZB49" s="566"/>
      <c r="ZC49" s="79"/>
      <c r="ZD49" s="79"/>
      <c r="ZE49" s="79"/>
      <c r="ZF49" s="79"/>
      <c r="ZG49" s="79"/>
      <c r="ZH49" s="79"/>
      <c r="ZI49" s="566"/>
      <c r="ZJ49" s="79"/>
      <c r="ZK49" s="79"/>
      <c r="ZL49" s="79"/>
      <c r="ZM49" s="79"/>
      <c r="ZN49" s="567"/>
      <c r="ZO49" s="79"/>
      <c r="ZP49" s="79"/>
      <c r="ZQ49" s="566"/>
      <c r="ZR49" s="79"/>
      <c r="ZS49" s="79"/>
      <c r="ZT49" s="79"/>
      <c r="ZU49" s="79"/>
      <c r="ZV49" s="79"/>
      <c r="ZW49" s="79"/>
      <c r="ZX49" s="566"/>
      <c r="ZY49" s="79"/>
      <c r="ZZ49" s="79"/>
      <c r="AAA49" s="79"/>
      <c r="AAB49" s="79"/>
      <c r="AAC49" s="567"/>
      <c r="AAD49" s="79"/>
      <c r="AAE49" s="79"/>
      <c r="AAF49" s="566"/>
      <c r="AAG49" s="79"/>
      <c r="AAH49" s="79"/>
      <c r="AAI49" s="79"/>
      <c r="AAJ49" s="79"/>
      <c r="AAK49" s="79"/>
      <c r="AAL49" s="79"/>
      <c r="AAM49" s="566"/>
      <c r="AAN49" s="79"/>
      <c r="AAO49" s="79"/>
      <c r="AAP49" s="79"/>
      <c r="AAQ49" s="79"/>
      <c r="AAR49" s="567"/>
      <c r="AAS49" s="79"/>
      <c r="AAT49" s="79"/>
      <c r="AAU49" s="566"/>
      <c r="AAV49" s="79"/>
      <c r="AAW49" s="79"/>
      <c r="AAX49" s="79"/>
      <c r="AAY49" s="79"/>
      <c r="AAZ49" s="79"/>
      <c r="ABA49" s="79"/>
      <c r="ABB49" s="566"/>
      <c r="ABC49" s="79"/>
      <c r="ABD49" s="79"/>
      <c r="ABE49" s="79"/>
      <c r="ABF49" s="79"/>
      <c r="ABG49" s="567"/>
      <c r="ABH49" s="79"/>
      <c r="ABI49" s="79"/>
      <c r="ABJ49" s="566"/>
      <c r="ABK49" s="79"/>
      <c r="ABL49" s="79"/>
      <c r="ABM49" s="79"/>
      <c r="ABN49" s="79"/>
      <c r="ABO49" s="79"/>
      <c r="ABP49" s="79"/>
      <c r="ABQ49" s="566"/>
      <c r="ABR49" s="79"/>
      <c r="ABS49" s="79"/>
      <c r="ABT49" s="79"/>
      <c r="ABU49" s="79"/>
      <c r="ABV49" s="567"/>
      <c r="ABW49" s="79"/>
      <c r="ABX49" s="79"/>
      <c r="ABY49" s="566"/>
      <c r="ABZ49" s="79"/>
      <c r="ACA49" s="79"/>
      <c r="ACB49" s="79"/>
      <c r="ACC49" s="79"/>
      <c r="ACD49" s="79"/>
      <c r="ACE49" s="79"/>
      <c r="ACF49" s="566"/>
      <c r="ACG49" s="79"/>
      <c r="ACH49" s="79"/>
      <c r="ACI49" s="79"/>
      <c r="ACJ49" s="79"/>
      <c r="ACK49" s="567"/>
      <c r="ACL49" s="79"/>
      <c r="ACM49" s="79"/>
      <c r="ACN49" s="566"/>
      <c r="ACO49" s="79"/>
      <c r="ACP49" s="79"/>
      <c r="ACQ49" s="79"/>
      <c r="ACR49" s="79"/>
      <c r="ACS49" s="79"/>
      <c r="ACT49" s="79"/>
      <c r="ACU49" s="566"/>
      <c r="ACV49" s="79"/>
      <c r="ACW49" s="79"/>
      <c r="ACX49" s="79"/>
      <c r="ACY49" s="79"/>
      <c r="ACZ49" s="567"/>
      <c r="ADA49" s="79"/>
      <c r="ADB49" s="79"/>
      <c r="ADC49" s="566"/>
      <c r="ADD49" s="79"/>
      <c r="ADE49" s="79"/>
      <c r="ADF49" s="79"/>
      <c r="ADG49" s="79"/>
      <c r="ADH49" s="79"/>
      <c r="ADI49" s="79"/>
      <c r="ADJ49" s="566"/>
      <c r="ADK49" s="79"/>
      <c r="ADL49" s="79"/>
      <c r="ADM49" s="79"/>
      <c r="ADN49" s="79"/>
      <c r="ADO49" s="567"/>
      <c r="ADP49" s="79"/>
      <c r="ADQ49" s="79"/>
      <c r="ADR49" s="566"/>
      <c r="ADS49" s="79"/>
      <c r="ADT49" s="79"/>
      <c r="ADU49" s="79"/>
      <c r="ADV49" s="79"/>
      <c r="ADW49" s="79"/>
      <c r="ADX49" s="79"/>
      <c r="ADY49" s="566"/>
      <c r="ADZ49" s="79"/>
      <c r="AEA49" s="79"/>
      <c r="AEB49" s="79"/>
      <c r="AEC49" s="79"/>
      <c r="AED49" s="567"/>
      <c r="AEE49" s="79"/>
      <c r="AEF49" s="79"/>
      <c r="AEG49" s="566"/>
      <c r="AEH49" s="79"/>
      <c r="AEI49" s="79"/>
      <c r="AEJ49" s="79"/>
      <c r="AEK49" s="79"/>
      <c r="AEL49" s="79"/>
      <c r="AEM49" s="79"/>
      <c r="AEN49" s="566"/>
      <c r="AEO49" s="79"/>
      <c r="AEP49" s="79"/>
      <c r="AEQ49" s="79"/>
      <c r="AER49" s="79"/>
      <c r="AES49" s="567"/>
      <c r="AET49" s="79"/>
      <c r="AEU49" s="79"/>
      <c r="AEV49" s="566"/>
      <c r="AEW49" s="79"/>
      <c r="AEX49" s="79"/>
      <c r="AEY49" s="79"/>
      <c r="AEZ49" s="79"/>
      <c r="AFA49" s="79"/>
      <c r="AFB49" s="79"/>
      <c r="AFC49" s="566"/>
      <c r="AFD49" s="79"/>
      <c r="AFE49" s="79"/>
      <c r="AFF49" s="79"/>
      <c r="AFG49" s="79"/>
      <c r="AFH49" s="567"/>
      <c r="AFI49" s="79"/>
      <c r="AFJ49" s="79"/>
      <c r="AFK49" s="566"/>
      <c r="AFL49" s="79"/>
      <c r="AFM49" s="79"/>
      <c r="AFN49" s="79"/>
      <c r="AFO49" s="79"/>
      <c r="AFP49" s="79"/>
      <c r="AFQ49" s="79"/>
      <c r="AFR49" s="566"/>
      <c r="AFS49" s="79"/>
      <c r="AFT49" s="79"/>
      <c r="AFU49" s="79"/>
      <c r="AFV49" s="79"/>
      <c r="AFW49" s="567"/>
      <c r="AFX49" s="79"/>
      <c r="AFY49" s="79"/>
      <c r="AFZ49" s="566"/>
      <c r="AGA49" s="79"/>
      <c r="AGB49" s="79"/>
      <c r="AGC49" s="79"/>
      <c r="AGD49" s="79"/>
      <c r="AGE49" s="79"/>
      <c r="AGF49" s="79"/>
      <c r="AGG49" s="566"/>
      <c r="AGH49" s="79"/>
      <c r="AGI49" s="79"/>
      <c r="AGJ49" s="79"/>
      <c r="AGK49" s="79"/>
      <c r="AGL49" s="567"/>
      <c r="AGM49" s="79"/>
      <c r="AGN49" s="79"/>
      <c r="AGO49" s="566"/>
      <c r="AGP49" s="79"/>
      <c r="AGQ49" s="79"/>
      <c r="AGR49" s="79"/>
      <c r="AGS49" s="79"/>
      <c r="AGT49" s="79"/>
      <c r="AGU49" s="79"/>
      <c r="AGV49" s="566"/>
      <c r="AGW49" s="79"/>
      <c r="AGX49" s="79"/>
      <c r="AGY49" s="79"/>
      <c r="AGZ49" s="79"/>
      <c r="AHA49" s="567"/>
      <c r="AHB49" s="79"/>
      <c r="AHC49" s="79"/>
      <c r="AHD49" s="566"/>
      <c r="AHE49" s="79"/>
      <c r="AHF49" s="79"/>
      <c r="AHG49" s="79"/>
      <c r="AHH49" s="79"/>
      <c r="AHI49" s="79"/>
      <c r="AHJ49" s="79"/>
      <c r="AHK49" s="566"/>
      <c r="AHL49" s="79"/>
      <c r="AHM49" s="79"/>
      <c r="AHN49" s="79"/>
      <c r="AHO49" s="79"/>
      <c r="AHP49" s="567"/>
      <c r="AHQ49" s="79"/>
      <c r="AHR49" s="79"/>
      <c r="AHS49" s="566"/>
      <c r="AHT49" s="79"/>
      <c r="AHU49" s="79"/>
      <c r="AHV49" s="79"/>
      <c r="AHW49" s="79"/>
      <c r="AHX49" s="79"/>
      <c r="AHY49" s="79"/>
      <c r="AHZ49" s="566"/>
      <c r="AIA49" s="79"/>
      <c r="AIB49" s="79"/>
      <c r="AIC49" s="79"/>
      <c r="AID49" s="79"/>
      <c r="AIE49" s="567"/>
      <c r="AIF49" s="79"/>
      <c r="AIG49" s="79"/>
      <c r="AIH49" s="566"/>
      <c r="AII49" s="79"/>
      <c r="AIJ49" s="79"/>
      <c r="AIK49" s="79"/>
      <c r="AIL49" s="79"/>
      <c r="AIM49" s="79"/>
      <c r="AIN49" s="79"/>
      <c r="AIO49" s="566"/>
      <c r="AIP49" s="79"/>
      <c r="AIQ49" s="79"/>
      <c r="AIR49" s="79"/>
      <c r="AIS49" s="79"/>
      <c r="AIT49" s="567"/>
      <c r="AIU49" s="79"/>
      <c r="AIV49" s="79"/>
      <c r="AIW49" s="566"/>
      <c r="AIX49" s="79"/>
      <c r="AIY49" s="79"/>
      <c r="AIZ49" s="79"/>
      <c r="AJA49" s="79"/>
      <c r="AJB49" s="79"/>
      <c r="AJC49" s="79"/>
      <c r="AJD49" s="566"/>
      <c r="AJE49" s="79"/>
      <c r="AJF49" s="79"/>
      <c r="AJG49" s="79"/>
      <c r="AJH49" s="79"/>
      <c r="AJI49" s="567"/>
      <c r="AJJ49" s="79"/>
      <c r="AJK49" s="79"/>
      <c r="AJL49" s="566"/>
      <c r="AJM49" s="79"/>
      <c r="AJN49" s="79"/>
      <c r="AJO49" s="79"/>
      <c r="AJP49" s="79"/>
      <c r="AJQ49" s="79"/>
      <c r="AJR49" s="79"/>
      <c r="AJS49" s="566"/>
      <c r="AJT49" s="79"/>
      <c r="AJU49" s="79"/>
      <c r="AJV49" s="79"/>
      <c r="AJW49" s="79"/>
      <c r="AJX49" s="567"/>
      <c r="AJY49" s="79"/>
      <c r="AJZ49" s="79"/>
      <c r="AKA49" s="566"/>
      <c r="AKB49" s="79"/>
      <c r="AKC49" s="79"/>
      <c r="AKD49" s="79"/>
      <c r="AKE49" s="79"/>
      <c r="AKF49" s="79"/>
      <c r="AKG49" s="79"/>
      <c r="AKH49" s="566"/>
      <c r="AKI49" s="79"/>
      <c r="AKJ49" s="79"/>
      <c r="AKK49" s="79"/>
      <c r="AKL49" s="79"/>
      <c r="AKM49" s="567"/>
      <c r="AKN49" s="79"/>
      <c r="AKO49" s="79"/>
      <c r="AKP49" s="566"/>
      <c r="AKQ49" s="79"/>
      <c r="AKR49" s="79"/>
      <c r="AKS49" s="79"/>
      <c r="AKT49" s="79"/>
      <c r="AKU49" s="79"/>
      <c r="AKV49" s="79"/>
      <c r="AKW49" s="566"/>
      <c r="AKX49" s="79"/>
      <c r="AKY49" s="79"/>
      <c r="AKZ49" s="79"/>
      <c r="ALA49" s="79"/>
      <c r="ALB49" s="567"/>
      <c r="ALC49" s="79"/>
      <c r="ALD49" s="79"/>
      <c r="ALE49" s="566"/>
      <c r="ALF49" s="79"/>
      <c r="ALG49" s="79"/>
      <c r="ALH49" s="79"/>
      <c r="ALI49" s="79"/>
      <c r="ALJ49" s="79"/>
      <c r="ALK49" s="79"/>
      <c r="ALL49" s="566"/>
      <c r="ALM49" s="79"/>
      <c r="ALN49" s="79"/>
      <c r="ALO49" s="79"/>
      <c r="ALP49" s="79"/>
      <c r="ALQ49" s="567"/>
      <c r="ALR49" s="79"/>
      <c r="ALS49" s="79"/>
      <c r="ALT49" s="566"/>
      <c r="ALU49" s="79"/>
      <c r="ALV49" s="79"/>
      <c r="ALW49" s="79"/>
      <c r="ALX49" s="79"/>
      <c r="ALY49" s="79"/>
      <c r="ALZ49" s="79"/>
      <c r="AMA49" s="566"/>
      <c r="AMB49" s="79"/>
      <c r="AMC49" s="79"/>
      <c r="AMD49" s="79"/>
      <c r="AME49" s="79"/>
      <c r="AMF49" s="567"/>
      <c r="AMG49" s="79"/>
      <c r="AMH49" s="79"/>
      <c r="AMI49" s="566"/>
      <c r="AMJ49" s="79"/>
      <c r="AMK49" s="79"/>
      <c r="AML49" s="79"/>
      <c r="AMM49" s="79"/>
      <c r="AMN49" s="79"/>
      <c r="AMO49" s="79"/>
      <c r="AMP49" s="566"/>
      <c r="AMQ49" s="79"/>
      <c r="AMR49" s="79"/>
      <c r="AMS49" s="79"/>
      <c r="AMT49" s="79"/>
      <c r="AMU49" s="567"/>
      <c r="AMV49" s="79"/>
      <c r="AMW49" s="79"/>
      <c r="AMX49" s="566"/>
      <c r="AMY49" s="79"/>
      <c r="AMZ49" s="79"/>
      <c r="ANA49" s="79"/>
      <c r="ANB49" s="79"/>
      <c r="ANC49" s="79"/>
      <c r="AND49" s="79"/>
      <c r="ANE49" s="566"/>
      <c r="ANF49" s="79"/>
      <c r="ANG49" s="79"/>
      <c r="ANH49" s="79"/>
      <c r="ANI49" s="79"/>
      <c r="ANJ49" s="567"/>
      <c r="ANK49" s="79"/>
      <c r="ANL49" s="79"/>
      <c r="ANM49" s="566"/>
      <c r="ANN49" s="79"/>
      <c r="ANO49" s="79"/>
      <c r="ANP49" s="79"/>
      <c r="ANQ49" s="79"/>
      <c r="ANR49" s="79"/>
      <c r="ANS49" s="79"/>
      <c r="ANT49" s="566"/>
      <c r="ANU49" s="79"/>
      <c r="ANV49" s="79"/>
      <c r="ANW49" s="79"/>
      <c r="ANX49" s="79"/>
      <c r="ANY49" s="567"/>
      <c r="ANZ49" s="79"/>
      <c r="AOA49" s="79"/>
      <c r="AOB49" s="566"/>
      <c r="AOC49" s="79"/>
      <c r="AOD49" s="79"/>
      <c r="AOE49" s="79"/>
      <c r="AOF49" s="79"/>
      <c r="AOG49" s="79"/>
      <c r="AOH49" s="79"/>
      <c r="AOI49" s="566"/>
      <c r="AOJ49" s="79"/>
      <c r="AOK49" s="79"/>
      <c r="AOL49" s="79"/>
      <c r="AOM49" s="79"/>
      <c r="AON49" s="567"/>
      <c r="AOO49" s="79"/>
      <c r="AOP49" s="79"/>
      <c r="AOQ49" s="566"/>
      <c r="AOR49" s="79"/>
      <c r="AOS49" s="79"/>
      <c r="AOT49" s="79"/>
      <c r="AOU49" s="79"/>
      <c r="AOV49" s="79"/>
      <c r="AOW49" s="79"/>
      <c r="AOX49" s="566"/>
      <c r="AOY49" s="79"/>
      <c r="AOZ49" s="79"/>
      <c r="APA49" s="79"/>
      <c r="APB49" s="79"/>
      <c r="APC49" s="567"/>
      <c r="APD49" s="79"/>
      <c r="APE49" s="79"/>
      <c r="APF49" s="566"/>
      <c r="APG49" s="79"/>
      <c r="APH49" s="79"/>
      <c r="API49" s="79"/>
      <c r="APJ49" s="79"/>
      <c r="APK49" s="79"/>
      <c r="APL49" s="79"/>
      <c r="APM49" s="566"/>
      <c r="APN49" s="79"/>
      <c r="APO49" s="79"/>
      <c r="APP49" s="79"/>
      <c r="APQ49" s="79"/>
      <c r="APR49" s="567"/>
      <c r="APS49" s="79"/>
      <c r="APT49" s="79"/>
      <c r="APU49" s="566"/>
      <c r="APV49" s="79"/>
      <c r="APW49" s="79"/>
      <c r="APX49" s="79"/>
      <c r="APY49" s="79"/>
      <c r="APZ49" s="79"/>
      <c r="AQA49" s="79"/>
      <c r="AQB49" s="566"/>
      <c r="AQC49" s="79"/>
      <c r="AQD49" s="79"/>
      <c r="AQE49" s="79"/>
      <c r="AQF49" s="79"/>
      <c r="AQG49" s="567"/>
      <c r="AQH49" s="79"/>
      <c r="AQI49" s="79"/>
      <c r="AQJ49" s="566"/>
      <c r="AQK49" s="79"/>
      <c r="AQL49" s="79"/>
      <c r="AQM49" s="79"/>
      <c r="AQN49" s="79"/>
      <c r="AQO49" s="79"/>
      <c r="AQP49" s="79"/>
      <c r="AQQ49" s="566"/>
      <c r="AQR49" s="79"/>
      <c r="AQS49" s="79"/>
      <c r="AQT49" s="79"/>
      <c r="AQU49" s="79"/>
      <c r="AQV49" s="567"/>
      <c r="AQW49" s="79"/>
      <c r="AQX49" s="79"/>
      <c r="AQY49" s="566"/>
      <c r="AQZ49" s="79"/>
      <c r="ARA49" s="79"/>
      <c r="ARB49" s="79"/>
      <c r="ARC49" s="79"/>
      <c r="ARD49" s="79"/>
      <c r="ARE49" s="79"/>
      <c r="ARF49" s="566"/>
      <c r="ARG49" s="79"/>
      <c r="ARH49" s="79"/>
      <c r="ARI49" s="79"/>
      <c r="ARJ49" s="79"/>
      <c r="ARK49" s="567"/>
      <c r="ARL49" s="79"/>
      <c r="ARM49" s="79"/>
      <c r="ARN49" s="566"/>
      <c r="ARO49" s="79"/>
      <c r="ARP49" s="79"/>
      <c r="ARQ49" s="79"/>
      <c r="ARR49" s="79"/>
      <c r="ARS49" s="79"/>
      <c r="ART49" s="79"/>
      <c r="ARU49" s="566"/>
      <c r="ARV49" s="79"/>
      <c r="ARW49" s="79"/>
      <c r="ARX49" s="79"/>
      <c r="ARY49" s="79"/>
      <c r="ARZ49" s="567"/>
      <c r="ASA49" s="79"/>
      <c r="ASB49" s="79"/>
      <c r="ASC49" s="566"/>
      <c r="ASD49" s="79"/>
      <c r="ASE49" s="79"/>
      <c r="ASF49" s="79"/>
      <c r="ASG49" s="79"/>
      <c r="ASH49" s="79"/>
      <c r="ASI49" s="79"/>
      <c r="ASJ49" s="566"/>
      <c r="ASK49" s="79"/>
      <c r="ASL49" s="79"/>
      <c r="ASM49" s="79"/>
      <c r="ASN49" s="79"/>
      <c r="ASO49" s="567"/>
      <c r="ASP49" s="79"/>
      <c r="ASQ49" s="79"/>
      <c r="ASR49" s="566"/>
      <c r="ASS49" s="79"/>
      <c r="AST49" s="79"/>
      <c r="ASU49" s="79"/>
      <c r="ASV49" s="79"/>
      <c r="ASW49" s="79"/>
      <c r="ASX49" s="79"/>
      <c r="ASY49" s="566"/>
      <c r="ASZ49" s="79"/>
      <c r="ATA49" s="79"/>
      <c r="ATB49" s="79"/>
      <c r="ATC49" s="79"/>
      <c r="ATD49" s="567"/>
      <c r="ATE49" s="79"/>
      <c r="ATF49" s="79"/>
      <c r="ATG49" s="566"/>
      <c r="ATH49" s="79"/>
      <c r="ATI49" s="79"/>
      <c r="ATJ49" s="79"/>
      <c r="ATK49" s="79"/>
      <c r="ATL49" s="79"/>
      <c r="ATM49" s="79"/>
      <c r="ATN49" s="566"/>
      <c r="ATO49" s="79"/>
      <c r="ATP49" s="79"/>
      <c r="ATQ49" s="79"/>
      <c r="ATR49" s="79"/>
      <c r="ATS49" s="567"/>
      <c r="ATT49" s="79"/>
      <c r="ATU49" s="79"/>
      <c r="ATV49" s="566"/>
      <c r="ATW49" s="79"/>
      <c r="ATX49" s="79"/>
      <c r="ATY49" s="79"/>
      <c r="ATZ49" s="79"/>
      <c r="AUA49" s="79"/>
      <c r="AUB49" s="79"/>
      <c r="AUC49" s="566"/>
      <c r="AUD49" s="79"/>
      <c r="AUE49" s="79"/>
      <c r="AUF49" s="79"/>
      <c r="AUG49" s="79"/>
      <c r="AUH49" s="567"/>
      <c r="AUI49" s="79"/>
      <c r="AUJ49" s="79"/>
      <c r="AUK49" s="566"/>
      <c r="AUL49" s="79"/>
      <c r="AUM49" s="79"/>
      <c r="AUN49" s="79"/>
      <c r="AUO49" s="79"/>
      <c r="AUP49" s="79"/>
      <c r="AUQ49" s="79"/>
      <c r="AUR49" s="566"/>
      <c r="AUS49" s="79"/>
      <c r="AUT49" s="79"/>
      <c r="AUU49" s="79"/>
      <c r="AUV49" s="79"/>
      <c r="AUW49" s="567"/>
      <c r="AUX49" s="79"/>
      <c r="AUY49" s="79"/>
      <c r="AUZ49" s="566"/>
      <c r="AVA49" s="79"/>
      <c r="AVB49" s="79"/>
      <c r="AVC49" s="79"/>
      <c r="AVD49" s="79"/>
      <c r="AVE49" s="79"/>
      <c r="AVF49" s="79"/>
      <c r="AVG49" s="566"/>
      <c r="AVH49" s="79"/>
      <c r="AVI49" s="79"/>
      <c r="AVJ49" s="79"/>
      <c r="AVK49" s="79"/>
      <c r="AVL49" s="567"/>
      <c r="AVM49" s="79"/>
      <c r="AVN49" s="79"/>
      <c r="AVO49" s="566"/>
      <c r="AVP49" s="79"/>
      <c r="AVQ49" s="79"/>
      <c r="AVR49" s="79"/>
      <c r="AVS49" s="79"/>
      <c r="AVT49" s="79"/>
      <c r="AVU49" s="79"/>
      <c r="AVV49" s="566"/>
      <c r="AVW49" s="79"/>
      <c r="AVX49" s="79"/>
      <c r="AVY49" s="79"/>
      <c r="AVZ49" s="79"/>
      <c r="AWA49" s="567"/>
      <c r="AWB49" s="79"/>
      <c r="AWC49" s="79"/>
      <c r="AWD49" s="566"/>
      <c r="AWE49" s="79"/>
      <c r="AWF49" s="79"/>
      <c r="AWG49" s="79"/>
      <c r="AWH49" s="79"/>
      <c r="AWI49" s="79"/>
      <c r="AWJ49" s="79"/>
      <c r="AWK49" s="566"/>
      <c r="AWL49" s="79"/>
      <c r="AWM49" s="79"/>
      <c r="AWN49" s="79"/>
      <c r="AWO49" s="79"/>
      <c r="AWP49" s="567"/>
      <c r="AWQ49" s="79"/>
      <c r="AWR49" s="79"/>
      <c r="AWS49" s="566"/>
      <c r="AWT49" s="79"/>
      <c r="AWU49" s="79"/>
      <c r="AWV49" s="79"/>
      <c r="AWW49" s="79"/>
      <c r="AWX49" s="79"/>
      <c r="AWY49" s="79"/>
      <c r="AWZ49" s="566"/>
      <c r="AXA49" s="79"/>
      <c r="AXB49" s="79"/>
      <c r="AXC49" s="79"/>
      <c r="AXD49" s="79"/>
      <c r="AXE49" s="567"/>
      <c r="AXF49" s="79"/>
      <c r="AXG49" s="79"/>
      <c r="AXH49" s="566"/>
      <c r="AXI49" s="79"/>
      <c r="AXJ49" s="79"/>
      <c r="AXK49" s="79"/>
      <c r="AXL49" s="79"/>
      <c r="AXM49" s="79"/>
      <c r="AXN49" s="79"/>
      <c r="AXO49" s="566"/>
      <c r="AXP49" s="79"/>
      <c r="AXQ49" s="79"/>
      <c r="AXR49" s="79"/>
      <c r="AXS49" s="79"/>
      <c r="AXT49" s="567"/>
      <c r="AXU49" s="79"/>
      <c r="AXV49" s="79"/>
      <c r="AXW49" s="566"/>
      <c r="AXX49" s="79"/>
      <c r="AXY49" s="79"/>
      <c r="AXZ49" s="79"/>
      <c r="AYA49" s="79"/>
      <c r="AYB49" s="79"/>
      <c r="AYC49" s="79"/>
      <c r="AYD49" s="566"/>
      <c r="AYE49" s="79"/>
      <c r="AYF49" s="79"/>
      <c r="AYG49" s="79"/>
      <c r="AYH49" s="79"/>
      <c r="AYI49" s="567"/>
      <c r="AYJ49" s="79"/>
      <c r="AYK49" s="79"/>
      <c r="AYL49" s="566"/>
      <c r="AYM49" s="79"/>
      <c r="AYN49" s="79"/>
      <c r="AYO49" s="79"/>
      <c r="AYP49" s="79"/>
      <c r="AYQ49" s="79"/>
      <c r="AYR49" s="79"/>
      <c r="AYS49" s="566"/>
      <c r="AYT49" s="79"/>
      <c r="AYU49" s="79"/>
      <c r="AYV49" s="79"/>
      <c r="AYW49" s="79"/>
      <c r="AYX49" s="567"/>
      <c r="AYY49" s="79"/>
      <c r="AYZ49" s="79"/>
      <c r="AZA49" s="566"/>
      <c r="AZB49" s="79"/>
      <c r="AZC49" s="79"/>
      <c r="AZD49" s="79"/>
      <c r="AZE49" s="79"/>
      <c r="AZF49" s="79"/>
      <c r="AZG49" s="79"/>
      <c r="AZH49" s="566"/>
      <c r="AZI49" s="79"/>
      <c r="AZJ49" s="79"/>
      <c r="AZK49" s="79"/>
      <c r="AZL49" s="79"/>
      <c r="AZM49" s="567"/>
      <c r="AZN49" s="79"/>
      <c r="AZO49" s="79"/>
      <c r="AZP49" s="566"/>
      <c r="AZQ49" s="79"/>
      <c r="AZR49" s="79"/>
      <c r="AZS49" s="79"/>
      <c r="AZT49" s="79"/>
      <c r="AZU49" s="79"/>
      <c r="AZV49" s="79"/>
      <c r="AZW49" s="566"/>
      <c r="AZX49" s="79"/>
      <c r="AZY49" s="79"/>
      <c r="AZZ49" s="79"/>
      <c r="BAA49" s="79"/>
      <c r="BAB49" s="567"/>
      <c r="BAC49" s="79"/>
      <c r="BAD49" s="79"/>
      <c r="BAE49" s="566"/>
      <c r="BAF49" s="79"/>
      <c r="BAG49" s="79"/>
      <c r="BAH49" s="79"/>
      <c r="BAI49" s="79"/>
      <c r="BAJ49" s="79"/>
      <c r="BAK49" s="79"/>
      <c r="BAL49" s="566"/>
      <c r="BAM49" s="79"/>
      <c r="BAN49" s="79"/>
      <c r="BAO49" s="79"/>
      <c r="BAP49" s="79"/>
      <c r="BAQ49" s="567"/>
      <c r="BAR49" s="79"/>
      <c r="BAS49" s="79"/>
      <c r="BAT49" s="566"/>
      <c r="BAU49" s="79"/>
      <c r="BAV49" s="79"/>
      <c r="BAW49" s="79"/>
      <c r="BAX49" s="79"/>
      <c r="BAY49" s="79"/>
      <c r="BAZ49" s="79"/>
      <c r="BBA49" s="566"/>
      <c r="BBB49" s="79"/>
      <c r="BBC49" s="79"/>
      <c r="BBD49" s="79"/>
      <c r="BBE49" s="79"/>
      <c r="BBF49" s="567"/>
      <c r="BBG49" s="79"/>
      <c r="BBH49" s="79"/>
      <c r="BBI49" s="566"/>
      <c r="BBJ49" s="79"/>
      <c r="BBK49" s="79"/>
      <c r="BBL49" s="79"/>
      <c r="BBM49" s="79"/>
      <c r="BBN49" s="79"/>
      <c r="BBO49" s="79"/>
      <c r="BBP49" s="566"/>
      <c r="BBQ49" s="79"/>
      <c r="BBR49" s="79"/>
      <c r="BBS49" s="79"/>
      <c r="BBT49" s="79"/>
      <c r="BBU49" s="567"/>
      <c r="BBV49" s="79"/>
      <c r="BBW49" s="79"/>
      <c r="BBX49" s="566"/>
      <c r="BBY49" s="79"/>
      <c r="BBZ49" s="79"/>
      <c r="BCA49" s="79"/>
      <c r="BCB49" s="79"/>
      <c r="BCC49" s="79"/>
      <c r="BCD49" s="79"/>
      <c r="BCE49" s="566"/>
      <c r="BCF49" s="79"/>
      <c r="BCG49" s="79"/>
      <c r="BCH49" s="79"/>
      <c r="BCI49" s="79"/>
      <c r="BCJ49" s="567"/>
      <c r="BCK49" s="79"/>
      <c r="BCL49" s="79"/>
      <c r="BCM49" s="566"/>
      <c r="BCN49" s="79"/>
      <c r="BCO49" s="79"/>
      <c r="BCP49" s="79"/>
      <c r="BCQ49" s="79"/>
      <c r="BCR49" s="79"/>
      <c r="BCS49" s="79"/>
      <c r="BCT49" s="566"/>
      <c r="BCU49" s="79"/>
      <c r="BCV49" s="79"/>
      <c r="BCW49" s="79"/>
      <c r="BCX49" s="79"/>
      <c r="BCY49" s="567"/>
      <c r="BCZ49" s="79"/>
      <c r="BDA49" s="79"/>
      <c r="BDB49" s="566"/>
      <c r="BDC49" s="79"/>
      <c r="BDD49" s="79"/>
      <c r="BDE49" s="79"/>
      <c r="BDF49" s="79"/>
      <c r="BDG49" s="79"/>
      <c r="BDH49" s="79"/>
      <c r="BDI49" s="566"/>
      <c r="BDJ49" s="79"/>
      <c r="BDK49" s="79"/>
      <c r="BDL49" s="79"/>
      <c r="BDM49" s="79"/>
      <c r="BDN49" s="567"/>
      <c r="BDO49" s="79"/>
      <c r="BDP49" s="79"/>
      <c r="BDQ49" s="566"/>
      <c r="BDR49" s="79"/>
      <c r="BDS49" s="79"/>
      <c r="BDT49" s="79"/>
      <c r="BDU49" s="79"/>
      <c r="BDV49" s="79"/>
      <c r="BDW49" s="79"/>
      <c r="BDX49" s="566"/>
      <c r="BDY49" s="79"/>
      <c r="BDZ49" s="79"/>
      <c r="BEA49" s="79"/>
      <c r="BEB49" s="79"/>
      <c r="BEC49" s="567"/>
      <c r="BED49" s="79"/>
      <c r="BEE49" s="79"/>
      <c r="BEF49" s="566"/>
      <c r="BEG49" s="79"/>
      <c r="BEH49" s="79"/>
      <c r="BEI49" s="79"/>
      <c r="BEJ49" s="79"/>
      <c r="BEK49" s="79"/>
      <c r="BEL49" s="79"/>
      <c r="BEM49" s="566"/>
      <c r="BEN49" s="79"/>
      <c r="BEO49" s="79"/>
      <c r="BEP49" s="79"/>
      <c r="BEQ49" s="79"/>
      <c r="BER49" s="567"/>
      <c r="BES49" s="79"/>
      <c r="BET49" s="79"/>
      <c r="BEU49" s="566"/>
      <c r="BEV49" s="79"/>
      <c r="BEW49" s="79"/>
      <c r="BEX49" s="79"/>
      <c r="BEY49" s="79"/>
      <c r="BEZ49" s="79"/>
      <c r="BFA49" s="79"/>
      <c r="BFB49" s="566"/>
      <c r="BFC49" s="79"/>
      <c r="BFD49" s="79"/>
      <c r="BFE49" s="79"/>
      <c r="BFF49" s="79"/>
      <c r="BFG49" s="567"/>
      <c r="BFH49" s="79"/>
      <c r="BFI49" s="79"/>
      <c r="BFJ49" s="566"/>
      <c r="BFK49" s="79"/>
      <c r="BFL49" s="79"/>
      <c r="BFM49" s="79"/>
      <c r="BFN49" s="79"/>
      <c r="BFO49" s="79"/>
      <c r="BFP49" s="79"/>
      <c r="BFQ49" s="566"/>
      <c r="BFR49" s="79"/>
      <c r="BFS49" s="79"/>
      <c r="BFT49" s="79"/>
      <c r="BFU49" s="79"/>
      <c r="BFV49" s="567"/>
      <c r="BFW49" s="79"/>
      <c r="BFX49" s="79"/>
      <c r="BFY49" s="566"/>
      <c r="BFZ49" s="79"/>
      <c r="BGA49" s="79"/>
      <c r="BGB49" s="79"/>
      <c r="BGC49" s="79"/>
      <c r="BGD49" s="79"/>
      <c r="BGE49" s="79"/>
      <c r="BGF49" s="566"/>
      <c r="BGG49" s="79"/>
      <c r="BGH49" s="79"/>
      <c r="BGI49" s="79"/>
      <c r="BGJ49" s="79"/>
      <c r="BGK49" s="567"/>
      <c r="BGL49" s="79"/>
      <c r="BGM49" s="79"/>
      <c r="BGN49" s="566"/>
      <c r="BGO49" s="79"/>
      <c r="BGP49" s="79"/>
      <c r="BGQ49" s="79"/>
      <c r="BGR49" s="79"/>
      <c r="BGS49" s="79"/>
      <c r="BGT49" s="79"/>
      <c r="BGU49" s="566"/>
      <c r="BGV49" s="79"/>
      <c r="BGW49" s="79"/>
      <c r="BGX49" s="79"/>
      <c r="BGY49" s="79"/>
      <c r="BGZ49" s="567"/>
      <c r="BHA49" s="79"/>
      <c r="BHB49" s="79"/>
      <c r="BHC49" s="566"/>
      <c r="BHD49" s="79"/>
      <c r="BHE49" s="79"/>
      <c r="BHF49" s="79"/>
      <c r="BHG49" s="79"/>
      <c r="BHH49" s="79"/>
      <c r="BHI49" s="79"/>
      <c r="BHJ49" s="566"/>
      <c r="BHK49" s="79"/>
      <c r="BHL49" s="79"/>
      <c r="BHM49" s="79"/>
      <c r="BHN49" s="79"/>
      <c r="BHO49" s="567"/>
      <c r="BHP49" s="79"/>
      <c r="BHQ49" s="79"/>
      <c r="BHR49" s="566"/>
      <c r="BHS49" s="79"/>
      <c r="BHT49" s="79"/>
      <c r="BHU49" s="79"/>
      <c r="BHV49" s="79"/>
      <c r="BHW49" s="79"/>
      <c r="BHX49" s="79"/>
      <c r="BHY49" s="566"/>
      <c r="BHZ49" s="79"/>
      <c r="BIA49" s="79"/>
      <c r="BIB49" s="79"/>
      <c r="BIC49" s="79"/>
      <c r="BID49" s="567"/>
      <c r="BIE49" s="79"/>
      <c r="BIF49" s="79"/>
      <c r="BIG49" s="566"/>
      <c r="BIH49" s="79"/>
      <c r="BII49" s="79"/>
      <c r="BIJ49" s="79"/>
      <c r="BIK49" s="79"/>
      <c r="BIL49" s="79"/>
      <c r="BIM49" s="79"/>
      <c r="BIN49" s="566"/>
      <c r="BIO49" s="79"/>
      <c r="BIP49" s="79"/>
      <c r="BIQ49" s="79"/>
      <c r="BIR49" s="79"/>
      <c r="BIS49" s="567"/>
      <c r="BIT49" s="79"/>
      <c r="BIU49" s="79"/>
      <c r="BIV49" s="566"/>
      <c r="BIW49" s="79"/>
      <c r="BIX49" s="79"/>
      <c r="BIY49" s="79"/>
      <c r="BIZ49" s="79"/>
      <c r="BJA49" s="79"/>
      <c r="BJB49" s="79"/>
      <c r="BJC49" s="566"/>
      <c r="BJD49" s="79"/>
      <c r="BJE49" s="79"/>
      <c r="BJF49" s="79"/>
      <c r="BJG49" s="79"/>
      <c r="BJH49" s="567"/>
      <c r="BJI49" s="79"/>
      <c r="BJJ49" s="79"/>
      <c r="BJK49" s="566"/>
      <c r="BJL49" s="79"/>
      <c r="BJM49" s="79"/>
      <c r="BJN49" s="79"/>
      <c r="BJO49" s="79"/>
      <c r="BJP49" s="79"/>
      <c r="BJQ49" s="79"/>
      <c r="BJR49" s="566"/>
      <c r="BJS49" s="79"/>
      <c r="BJT49" s="79"/>
      <c r="BJU49" s="79"/>
      <c r="BJV49" s="79"/>
      <c r="BJW49" s="567"/>
      <c r="BJX49" s="79"/>
      <c r="BJY49" s="79"/>
      <c r="BJZ49" s="566"/>
      <c r="BKA49" s="79"/>
      <c r="BKB49" s="79"/>
      <c r="BKC49" s="79"/>
      <c r="BKD49" s="79"/>
      <c r="BKE49" s="79"/>
      <c r="BKF49" s="79"/>
      <c r="BKG49" s="566"/>
      <c r="BKH49" s="79"/>
      <c r="BKI49" s="79"/>
      <c r="BKJ49" s="79"/>
      <c r="BKK49" s="79"/>
      <c r="BKL49" s="567"/>
      <c r="BKM49" s="79"/>
      <c r="BKN49" s="79"/>
      <c r="BKO49" s="566"/>
      <c r="BKP49" s="79"/>
      <c r="BKQ49" s="79"/>
      <c r="BKR49" s="79"/>
      <c r="BKS49" s="79"/>
      <c r="BKT49" s="79"/>
      <c r="BKU49" s="79"/>
      <c r="BKV49" s="566"/>
      <c r="BKW49" s="79"/>
      <c r="BKX49" s="79"/>
      <c r="BKY49" s="79"/>
      <c r="BKZ49" s="79"/>
      <c r="BLA49" s="567"/>
      <c r="BLB49" s="79"/>
      <c r="BLC49" s="79"/>
      <c r="BLD49" s="566"/>
      <c r="BLE49" s="79"/>
      <c r="BLF49" s="79"/>
      <c r="BLG49" s="79"/>
      <c r="BLH49" s="79"/>
      <c r="BLI49" s="79"/>
      <c r="BLJ49" s="79"/>
      <c r="BLK49" s="566"/>
      <c r="BLL49" s="79"/>
      <c r="BLM49" s="79"/>
      <c r="BLN49" s="79"/>
      <c r="BLO49" s="79"/>
      <c r="BLP49" s="567"/>
      <c r="BLQ49" s="79"/>
      <c r="BLR49" s="79"/>
      <c r="BLS49" s="566"/>
      <c r="BLT49" s="79"/>
      <c r="BLU49" s="79"/>
      <c r="BLV49" s="79"/>
      <c r="BLW49" s="79"/>
      <c r="BLX49" s="79"/>
      <c r="BLY49" s="79"/>
      <c r="BLZ49" s="566"/>
      <c r="BMA49" s="79"/>
      <c r="BMB49" s="79"/>
      <c r="BMC49" s="79"/>
      <c r="BMD49" s="79"/>
      <c r="BME49" s="567"/>
      <c r="BMF49" s="79"/>
      <c r="BMG49" s="79"/>
      <c r="BMH49" s="566"/>
      <c r="BMI49" s="79"/>
      <c r="BMJ49" s="79"/>
      <c r="BMK49" s="79"/>
      <c r="BML49" s="79"/>
      <c r="BMM49" s="79"/>
      <c r="BMN49" s="79"/>
      <c r="BMO49" s="566"/>
      <c r="BMP49" s="79"/>
      <c r="BMQ49" s="79"/>
      <c r="BMR49" s="79"/>
      <c r="BMS49" s="79"/>
      <c r="BMT49" s="567"/>
      <c r="BMU49" s="79"/>
      <c r="BMV49" s="79"/>
      <c r="BMW49" s="566"/>
      <c r="BMX49" s="79"/>
      <c r="BMY49" s="79"/>
      <c r="BMZ49" s="79"/>
      <c r="BNA49" s="79"/>
      <c r="BNB49" s="79"/>
      <c r="BNC49" s="79"/>
      <c r="BND49" s="566"/>
      <c r="BNE49" s="79"/>
      <c r="BNF49" s="79"/>
      <c r="BNG49" s="79"/>
      <c r="BNH49" s="79"/>
      <c r="BNI49" s="567"/>
      <c r="BNJ49" s="79"/>
      <c r="BNK49" s="79"/>
      <c r="BNL49" s="566"/>
      <c r="BNM49" s="79"/>
      <c r="BNN49" s="79"/>
      <c r="BNO49" s="79"/>
      <c r="BNP49" s="79"/>
      <c r="BNQ49" s="79"/>
      <c r="BNR49" s="79"/>
      <c r="BNS49" s="566"/>
      <c r="BNT49" s="79"/>
      <c r="BNU49" s="79"/>
      <c r="BNV49" s="79"/>
      <c r="BNW49" s="79"/>
      <c r="BNX49" s="567"/>
      <c r="BNY49" s="79"/>
      <c r="BNZ49" s="79"/>
      <c r="BOA49" s="566"/>
      <c r="BOB49" s="79"/>
      <c r="BOC49" s="79"/>
      <c r="BOD49" s="79"/>
      <c r="BOE49" s="79"/>
      <c r="BOF49" s="79"/>
      <c r="BOG49" s="79"/>
      <c r="BOH49" s="566"/>
      <c r="BOI49" s="79"/>
      <c r="BOJ49" s="79"/>
      <c r="BOK49" s="79"/>
      <c r="BOL49" s="79"/>
      <c r="BOM49" s="567"/>
      <c r="BON49" s="79"/>
      <c r="BOO49" s="79"/>
      <c r="BOP49" s="566"/>
      <c r="BOQ49" s="79"/>
      <c r="BOR49" s="79"/>
      <c r="BOS49" s="79"/>
      <c r="BOT49" s="79"/>
      <c r="BOU49" s="79"/>
      <c r="BOV49" s="79"/>
      <c r="BOW49" s="566"/>
      <c r="BOX49" s="79"/>
      <c r="BOY49" s="79"/>
      <c r="BOZ49" s="79"/>
      <c r="BPA49" s="79"/>
      <c r="BPB49" s="567"/>
      <c r="BPC49" s="79"/>
      <c r="BPD49" s="79"/>
      <c r="BPE49" s="566"/>
      <c r="BPF49" s="79"/>
      <c r="BPG49" s="79"/>
      <c r="BPH49" s="79"/>
      <c r="BPI49" s="79"/>
      <c r="BPJ49" s="79"/>
      <c r="BPK49" s="79"/>
      <c r="BPL49" s="566"/>
      <c r="BPM49" s="79"/>
      <c r="BPN49" s="79"/>
      <c r="BPO49" s="79"/>
      <c r="BPP49" s="79"/>
      <c r="BPQ49" s="567"/>
      <c r="BPR49" s="79"/>
      <c r="BPS49" s="79"/>
      <c r="BPT49" s="566"/>
      <c r="BPU49" s="79"/>
      <c r="BPV49" s="79"/>
      <c r="BPW49" s="79"/>
      <c r="BPX49" s="79"/>
      <c r="BPY49" s="79"/>
      <c r="BPZ49" s="79"/>
      <c r="BQA49" s="566"/>
      <c r="BQB49" s="79"/>
      <c r="BQC49" s="79"/>
      <c r="BQD49" s="79"/>
      <c r="BQE49" s="79"/>
      <c r="BQF49" s="567"/>
      <c r="BQG49" s="79"/>
      <c r="BQH49" s="79"/>
      <c r="BQI49" s="566"/>
      <c r="BQJ49" s="79"/>
      <c r="BQK49" s="79"/>
      <c r="BQL49" s="79"/>
      <c r="BQM49" s="79"/>
      <c r="BQN49" s="79"/>
      <c r="BQO49" s="79"/>
      <c r="BQP49" s="566"/>
      <c r="BQQ49" s="79"/>
      <c r="BQR49" s="79"/>
      <c r="BQS49" s="79"/>
      <c r="BQT49" s="79"/>
      <c r="BQU49" s="567"/>
      <c r="BQV49" s="79"/>
      <c r="BQW49" s="79"/>
      <c r="BQX49" s="566"/>
      <c r="BQY49" s="79"/>
      <c r="BQZ49" s="79"/>
      <c r="BRA49" s="79"/>
      <c r="BRB49" s="79"/>
      <c r="BRC49" s="79"/>
      <c r="BRD49" s="79"/>
      <c r="BRE49" s="566"/>
      <c r="BRF49" s="79"/>
      <c r="BRG49" s="79"/>
      <c r="BRH49" s="79"/>
      <c r="BRI49" s="79"/>
      <c r="BRJ49" s="567"/>
      <c r="BRK49" s="79"/>
      <c r="BRL49" s="79"/>
      <c r="BRM49" s="566"/>
      <c r="BRN49" s="79"/>
      <c r="BRO49" s="79"/>
      <c r="BRP49" s="79"/>
      <c r="BRQ49" s="79"/>
      <c r="BRR49" s="79"/>
      <c r="BRS49" s="79"/>
      <c r="BRT49" s="566"/>
      <c r="BRU49" s="79"/>
      <c r="BRV49" s="79"/>
      <c r="BRW49" s="79"/>
      <c r="BRX49" s="79"/>
      <c r="BRY49" s="567"/>
      <c r="BRZ49" s="79"/>
      <c r="BSA49" s="79"/>
      <c r="BSB49" s="566"/>
      <c r="BSC49" s="79"/>
      <c r="BSD49" s="79"/>
      <c r="BSE49" s="79"/>
      <c r="BSF49" s="79"/>
      <c r="BSG49" s="79"/>
      <c r="BSH49" s="79"/>
      <c r="BSI49" s="566"/>
      <c r="BSJ49" s="79"/>
      <c r="BSK49" s="79"/>
      <c r="BSL49" s="79"/>
      <c r="BSM49" s="79"/>
      <c r="BSN49" s="567"/>
      <c r="BSO49" s="79"/>
      <c r="BSP49" s="79"/>
      <c r="BSQ49" s="566"/>
      <c r="BSR49" s="79"/>
      <c r="BSS49" s="79"/>
      <c r="BST49" s="79"/>
      <c r="BSU49" s="79"/>
      <c r="BSV49" s="79"/>
      <c r="BSW49" s="79"/>
      <c r="BSX49" s="566"/>
      <c r="BSY49" s="79"/>
      <c r="BSZ49" s="79"/>
      <c r="BTA49" s="79"/>
      <c r="BTB49" s="79"/>
      <c r="BTC49" s="567"/>
      <c r="BTD49" s="79"/>
      <c r="BTE49" s="79"/>
      <c r="BTF49" s="566"/>
      <c r="BTG49" s="79"/>
      <c r="BTH49" s="79"/>
      <c r="BTI49" s="79"/>
      <c r="BTJ49" s="79"/>
      <c r="BTK49" s="79"/>
      <c r="BTL49" s="79"/>
      <c r="BTM49" s="566"/>
      <c r="BTN49" s="79"/>
      <c r="BTO49" s="79"/>
      <c r="BTP49" s="79"/>
      <c r="BTQ49" s="79"/>
      <c r="BTR49" s="567"/>
      <c r="BTS49" s="79"/>
      <c r="BTT49" s="79"/>
      <c r="BTU49" s="566"/>
      <c r="BTV49" s="79"/>
      <c r="BTW49" s="79"/>
      <c r="BTX49" s="79"/>
      <c r="BTY49" s="79"/>
      <c r="BTZ49" s="79"/>
      <c r="BUA49" s="79"/>
      <c r="BUB49" s="566"/>
      <c r="BUC49" s="79"/>
      <c r="BUD49" s="79"/>
      <c r="BUE49" s="79"/>
      <c r="BUF49" s="79"/>
      <c r="BUG49" s="567"/>
      <c r="BUH49" s="79"/>
      <c r="BUI49" s="79"/>
      <c r="BUJ49" s="566"/>
      <c r="BUK49" s="79"/>
      <c r="BUL49" s="79"/>
      <c r="BUM49" s="79"/>
      <c r="BUN49" s="79"/>
      <c r="BUO49" s="79"/>
      <c r="BUP49" s="79"/>
      <c r="BUQ49" s="566"/>
      <c r="BUR49" s="79"/>
      <c r="BUS49" s="79"/>
      <c r="BUT49" s="79"/>
      <c r="BUU49" s="79"/>
      <c r="BUV49" s="567"/>
      <c r="BUW49" s="79"/>
      <c r="BUX49" s="79"/>
      <c r="BUY49" s="566"/>
      <c r="BUZ49" s="79"/>
      <c r="BVA49" s="79"/>
      <c r="BVB49" s="79"/>
      <c r="BVC49" s="79"/>
      <c r="BVD49" s="79"/>
      <c r="BVE49" s="79"/>
      <c r="BVF49" s="566"/>
      <c r="BVG49" s="79"/>
      <c r="BVH49" s="79"/>
      <c r="BVI49" s="79"/>
      <c r="BVJ49" s="79"/>
      <c r="BVK49" s="567"/>
      <c r="BVL49" s="79"/>
      <c r="BVM49" s="79"/>
      <c r="BVN49" s="566"/>
      <c r="BVO49" s="79"/>
      <c r="BVP49" s="79"/>
      <c r="BVQ49" s="79"/>
      <c r="BVR49" s="79"/>
      <c r="BVS49" s="79"/>
      <c r="BVT49" s="79"/>
      <c r="BVU49" s="566"/>
      <c r="BVV49" s="79"/>
      <c r="BVW49" s="79"/>
      <c r="BVX49" s="79"/>
      <c r="BVY49" s="79"/>
      <c r="BVZ49" s="567"/>
      <c r="BWA49" s="79"/>
      <c r="BWB49" s="79"/>
      <c r="BWC49" s="566"/>
      <c r="BWD49" s="79"/>
      <c r="BWE49" s="79"/>
      <c r="BWF49" s="79"/>
      <c r="BWG49" s="79"/>
      <c r="BWH49" s="79"/>
      <c r="BWI49" s="79"/>
      <c r="BWJ49" s="566"/>
      <c r="BWK49" s="79"/>
      <c r="BWL49" s="79"/>
      <c r="BWM49" s="79"/>
      <c r="BWN49" s="79"/>
      <c r="BWO49" s="567"/>
      <c r="BWP49" s="79"/>
      <c r="BWQ49" s="79"/>
      <c r="BWR49" s="566"/>
      <c r="BWS49" s="79"/>
      <c r="BWT49" s="79"/>
      <c r="BWU49" s="79"/>
      <c r="BWV49" s="79"/>
      <c r="BWW49" s="79"/>
      <c r="BWX49" s="79"/>
      <c r="BWY49" s="566"/>
      <c r="BWZ49" s="79"/>
      <c r="BXA49" s="79"/>
      <c r="BXB49" s="79"/>
      <c r="BXC49" s="79"/>
      <c r="BXD49" s="567"/>
      <c r="BXE49" s="79"/>
      <c r="BXF49" s="79"/>
      <c r="BXG49" s="566"/>
      <c r="BXH49" s="79"/>
      <c r="BXI49" s="79"/>
      <c r="BXJ49" s="79"/>
      <c r="BXK49" s="79"/>
      <c r="BXL49" s="79"/>
      <c r="BXM49" s="79"/>
      <c r="BXN49" s="566"/>
      <c r="BXO49" s="79"/>
      <c r="BXP49" s="79"/>
      <c r="BXQ49" s="79"/>
      <c r="BXR49" s="79"/>
      <c r="BXS49" s="567"/>
      <c r="BXT49" s="79"/>
      <c r="BXU49" s="79"/>
      <c r="BXV49" s="566"/>
      <c r="BXW49" s="79"/>
      <c r="BXX49" s="79"/>
      <c r="BXY49" s="79"/>
      <c r="BXZ49" s="79"/>
      <c r="BYA49" s="79"/>
      <c r="BYB49" s="79"/>
      <c r="BYC49" s="566"/>
      <c r="BYD49" s="79"/>
      <c r="BYE49" s="79"/>
      <c r="BYF49" s="79"/>
      <c r="BYG49" s="79"/>
      <c r="BYH49" s="567"/>
      <c r="BYI49" s="79"/>
      <c r="BYJ49" s="79"/>
      <c r="BYK49" s="566"/>
      <c r="BYL49" s="79"/>
      <c r="BYM49" s="79"/>
      <c r="BYN49" s="79"/>
      <c r="BYO49" s="79"/>
      <c r="BYP49" s="79"/>
      <c r="BYQ49" s="79"/>
      <c r="BYR49" s="566"/>
      <c r="BYS49" s="79"/>
      <c r="BYT49" s="79"/>
      <c r="BYU49" s="79"/>
      <c r="BYV49" s="79"/>
      <c r="BYW49" s="567"/>
      <c r="BYX49" s="79"/>
      <c r="BYY49" s="79"/>
      <c r="BYZ49" s="566"/>
      <c r="BZA49" s="79"/>
      <c r="BZB49" s="79"/>
      <c r="BZC49" s="79"/>
      <c r="BZD49" s="79"/>
      <c r="BZE49" s="79"/>
      <c r="BZF49" s="79"/>
      <c r="BZG49" s="566"/>
      <c r="BZH49" s="79"/>
      <c r="BZI49" s="79"/>
      <c r="BZJ49" s="79"/>
      <c r="BZK49" s="79"/>
      <c r="BZL49" s="567"/>
      <c r="BZM49" s="79"/>
      <c r="BZN49" s="79"/>
      <c r="BZO49" s="566"/>
      <c r="BZP49" s="79"/>
      <c r="BZQ49" s="79"/>
      <c r="BZR49" s="79"/>
      <c r="BZS49" s="79"/>
      <c r="BZT49" s="79"/>
      <c r="BZU49" s="79"/>
      <c r="BZV49" s="566"/>
      <c r="BZW49" s="79"/>
      <c r="BZX49" s="79"/>
      <c r="BZY49" s="79"/>
      <c r="BZZ49" s="79"/>
      <c r="CAA49" s="567"/>
      <c r="CAB49" s="79"/>
      <c r="CAC49" s="79"/>
      <c r="CAD49" s="566"/>
      <c r="CAE49" s="79"/>
      <c r="CAF49" s="79"/>
      <c r="CAG49" s="79"/>
      <c r="CAH49" s="79"/>
      <c r="CAI49" s="79"/>
      <c r="CAJ49" s="79"/>
      <c r="CAK49" s="566"/>
      <c r="CAL49" s="79"/>
      <c r="CAM49" s="79"/>
      <c r="CAN49" s="79"/>
      <c r="CAO49" s="79"/>
      <c r="CAP49" s="567"/>
      <c r="CAQ49" s="79"/>
      <c r="CAR49" s="79"/>
      <c r="CAS49" s="566"/>
      <c r="CAT49" s="79"/>
      <c r="CAU49" s="79"/>
      <c r="CAV49" s="79"/>
      <c r="CAW49" s="79"/>
      <c r="CAX49" s="79"/>
      <c r="CAY49" s="79"/>
      <c r="CAZ49" s="566"/>
      <c r="CBA49" s="79"/>
      <c r="CBB49" s="79"/>
      <c r="CBC49" s="79"/>
      <c r="CBD49" s="79"/>
      <c r="CBE49" s="567"/>
      <c r="CBF49" s="79"/>
      <c r="CBG49" s="79"/>
      <c r="CBH49" s="566"/>
      <c r="CBI49" s="79"/>
      <c r="CBJ49" s="79"/>
      <c r="CBK49" s="79"/>
      <c r="CBL49" s="79"/>
      <c r="CBM49" s="79"/>
      <c r="CBN49" s="79"/>
      <c r="CBO49" s="566"/>
      <c r="CBP49" s="79"/>
      <c r="CBQ49" s="79"/>
      <c r="CBR49" s="79"/>
      <c r="CBS49" s="79"/>
      <c r="CBT49" s="567"/>
      <c r="CBU49" s="79"/>
      <c r="CBV49" s="79"/>
      <c r="CBW49" s="566"/>
      <c r="CBX49" s="79"/>
      <c r="CBY49" s="79"/>
      <c r="CBZ49" s="79"/>
      <c r="CCA49" s="79"/>
      <c r="CCB49" s="79"/>
      <c r="CCC49" s="79"/>
      <c r="CCD49" s="566"/>
      <c r="CCE49" s="79"/>
      <c r="CCF49" s="79"/>
      <c r="CCG49" s="79"/>
      <c r="CCH49" s="79"/>
      <c r="CCI49" s="567"/>
      <c r="CCJ49" s="79"/>
      <c r="CCK49" s="79"/>
      <c r="CCL49" s="566"/>
      <c r="CCM49" s="79"/>
      <c r="CCN49" s="79"/>
      <c r="CCO49" s="79"/>
      <c r="CCP49" s="79"/>
      <c r="CCQ49" s="79"/>
      <c r="CCR49" s="79"/>
      <c r="CCS49" s="566"/>
      <c r="CCT49" s="79"/>
      <c r="CCU49" s="79"/>
      <c r="CCV49" s="79"/>
      <c r="CCW49" s="79"/>
      <c r="CCX49" s="567"/>
      <c r="CCY49" s="79"/>
      <c r="CCZ49" s="79"/>
      <c r="CDA49" s="566"/>
      <c r="CDB49" s="79"/>
      <c r="CDC49" s="79"/>
      <c r="CDD49" s="79"/>
      <c r="CDE49" s="79"/>
      <c r="CDF49" s="79"/>
      <c r="CDG49" s="79"/>
      <c r="CDH49" s="566"/>
      <c r="CDI49" s="79"/>
      <c r="CDJ49" s="79"/>
      <c r="CDK49" s="79"/>
      <c r="CDL49" s="79"/>
      <c r="CDM49" s="567"/>
      <c r="CDN49" s="79"/>
      <c r="CDO49" s="79"/>
      <c r="CDP49" s="566"/>
      <c r="CDQ49" s="79"/>
      <c r="CDR49" s="79"/>
      <c r="CDS49" s="79"/>
      <c r="CDT49" s="79"/>
      <c r="CDU49" s="79"/>
      <c r="CDV49" s="79"/>
      <c r="CDW49" s="566"/>
      <c r="CDX49" s="79"/>
      <c r="CDY49" s="79"/>
      <c r="CDZ49" s="79"/>
      <c r="CEA49" s="79"/>
      <c r="CEB49" s="567"/>
      <c r="CEC49" s="79"/>
      <c r="CED49" s="79"/>
      <c r="CEE49" s="566"/>
      <c r="CEF49" s="79"/>
      <c r="CEG49" s="79"/>
      <c r="CEH49" s="79"/>
      <c r="CEI49" s="79"/>
      <c r="CEJ49" s="79"/>
      <c r="CEK49" s="79"/>
      <c r="CEL49" s="566"/>
      <c r="CEM49" s="79"/>
      <c r="CEN49" s="79"/>
      <c r="CEO49" s="79"/>
      <c r="CEP49" s="79"/>
      <c r="CEQ49" s="567"/>
      <c r="CER49" s="79"/>
      <c r="CES49" s="79"/>
      <c r="CET49" s="566"/>
      <c r="CEU49" s="79"/>
      <c r="CEV49" s="79"/>
      <c r="CEW49" s="79"/>
      <c r="CEX49" s="79"/>
      <c r="CEY49" s="79"/>
      <c r="CEZ49" s="79"/>
      <c r="CFA49" s="566"/>
      <c r="CFB49" s="79"/>
      <c r="CFC49" s="79"/>
      <c r="CFD49" s="79"/>
      <c r="CFE49" s="79"/>
      <c r="CFF49" s="567"/>
      <c r="CFG49" s="79"/>
      <c r="CFH49" s="79"/>
      <c r="CFI49" s="566"/>
      <c r="CFJ49" s="79"/>
      <c r="CFK49" s="79"/>
      <c r="CFL49" s="79"/>
      <c r="CFM49" s="79"/>
      <c r="CFN49" s="79"/>
      <c r="CFO49" s="79"/>
      <c r="CFP49" s="566"/>
      <c r="CFQ49" s="79"/>
      <c r="CFR49" s="79"/>
      <c r="CFS49" s="79"/>
      <c r="CFT49" s="79"/>
      <c r="CFU49" s="567"/>
      <c r="CFV49" s="79"/>
      <c r="CFW49" s="79"/>
      <c r="CFX49" s="566"/>
      <c r="CFY49" s="79"/>
      <c r="CFZ49" s="79"/>
      <c r="CGA49" s="79"/>
      <c r="CGB49" s="79"/>
      <c r="CGC49" s="79"/>
      <c r="CGD49" s="79"/>
      <c r="CGE49" s="566"/>
      <c r="CGF49" s="79"/>
      <c r="CGG49" s="79"/>
      <c r="CGH49" s="79"/>
      <c r="CGI49" s="79"/>
      <c r="CGJ49" s="567"/>
      <c r="CGK49" s="79"/>
      <c r="CGL49" s="79"/>
      <c r="CGM49" s="566"/>
      <c r="CGN49" s="79"/>
      <c r="CGO49" s="79"/>
      <c r="CGP49" s="79"/>
      <c r="CGQ49" s="79"/>
      <c r="CGR49" s="79"/>
      <c r="CGS49" s="79"/>
      <c r="CGT49" s="566"/>
      <c r="CGU49" s="79"/>
      <c r="CGV49" s="79"/>
      <c r="CGW49" s="79"/>
      <c r="CGX49" s="79"/>
      <c r="CGY49" s="567"/>
      <c r="CGZ49" s="79"/>
      <c r="CHA49" s="79"/>
      <c r="CHB49" s="566"/>
      <c r="CHC49" s="79"/>
      <c r="CHD49" s="79"/>
      <c r="CHE49" s="79"/>
      <c r="CHF49" s="79"/>
      <c r="CHG49" s="79"/>
      <c r="CHH49" s="79"/>
      <c r="CHI49" s="566"/>
      <c r="CHJ49" s="79"/>
      <c r="CHK49" s="79"/>
      <c r="CHL49" s="79"/>
      <c r="CHM49" s="79"/>
      <c r="CHN49" s="567"/>
      <c r="CHO49" s="79"/>
      <c r="CHP49" s="79"/>
      <c r="CHQ49" s="566"/>
      <c r="CHR49" s="79"/>
      <c r="CHS49" s="79"/>
      <c r="CHT49" s="79"/>
      <c r="CHU49" s="79"/>
      <c r="CHV49" s="79"/>
      <c r="CHW49" s="79"/>
      <c r="CHX49" s="566"/>
      <c r="CHY49" s="79"/>
      <c r="CHZ49" s="79"/>
      <c r="CIA49" s="79"/>
      <c r="CIB49" s="79"/>
      <c r="CIC49" s="567"/>
      <c r="CID49" s="79"/>
      <c r="CIE49" s="79"/>
      <c r="CIF49" s="566"/>
      <c r="CIG49" s="79"/>
      <c r="CIH49" s="79"/>
      <c r="CII49" s="79"/>
      <c r="CIJ49" s="79"/>
      <c r="CIK49" s="79"/>
      <c r="CIL49" s="79"/>
      <c r="CIM49" s="566"/>
      <c r="CIN49" s="79"/>
      <c r="CIO49" s="79"/>
      <c r="CIP49" s="79"/>
      <c r="CIQ49" s="79"/>
      <c r="CIR49" s="567"/>
      <c r="CIS49" s="79"/>
      <c r="CIT49" s="79"/>
      <c r="CIU49" s="566"/>
      <c r="CIV49" s="79"/>
      <c r="CIW49" s="79"/>
      <c r="CIX49" s="79"/>
      <c r="CIY49" s="79"/>
      <c r="CIZ49" s="79"/>
      <c r="CJA49" s="79"/>
      <c r="CJB49" s="566"/>
      <c r="CJC49" s="79"/>
      <c r="CJD49" s="79"/>
      <c r="CJE49" s="79"/>
      <c r="CJF49" s="79"/>
      <c r="CJG49" s="567"/>
      <c r="CJH49" s="79"/>
      <c r="CJI49" s="79"/>
      <c r="CJJ49" s="566"/>
      <c r="CJK49" s="79"/>
      <c r="CJL49" s="79"/>
      <c r="CJM49" s="79"/>
      <c r="CJN49" s="79"/>
      <c r="CJO49" s="79"/>
      <c r="CJP49" s="79"/>
      <c r="CJQ49" s="566"/>
      <c r="CJR49" s="79"/>
      <c r="CJS49" s="79"/>
      <c r="CJT49" s="79"/>
      <c r="CJU49" s="79"/>
      <c r="CJV49" s="567"/>
      <c r="CJW49" s="79"/>
      <c r="CJX49" s="79"/>
      <c r="CJY49" s="566"/>
      <c r="CJZ49" s="79"/>
      <c r="CKA49" s="79"/>
      <c r="CKB49" s="79"/>
      <c r="CKC49" s="79"/>
      <c r="CKD49" s="79"/>
      <c r="CKE49" s="79"/>
      <c r="CKF49" s="566"/>
      <c r="CKG49" s="79"/>
      <c r="CKH49" s="79"/>
      <c r="CKI49" s="79"/>
      <c r="CKJ49" s="79"/>
      <c r="CKK49" s="567"/>
      <c r="CKL49" s="79"/>
      <c r="CKM49" s="79"/>
      <c r="CKN49" s="566"/>
      <c r="CKO49" s="79"/>
      <c r="CKP49" s="79"/>
      <c r="CKQ49" s="79"/>
      <c r="CKR49" s="79"/>
      <c r="CKS49" s="79"/>
      <c r="CKT49" s="79"/>
      <c r="CKU49" s="566"/>
      <c r="CKV49" s="79"/>
      <c r="CKW49" s="79"/>
      <c r="CKX49" s="79"/>
      <c r="CKY49" s="79"/>
      <c r="CKZ49" s="567"/>
      <c r="CLA49" s="79"/>
      <c r="CLB49" s="79"/>
      <c r="CLC49" s="566"/>
      <c r="CLD49" s="79"/>
      <c r="CLE49" s="79"/>
      <c r="CLF49" s="79"/>
      <c r="CLG49" s="79"/>
      <c r="CLH49" s="79"/>
      <c r="CLI49" s="79"/>
      <c r="CLJ49" s="566"/>
      <c r="CLK49" s="79"/>
      <c r="CLL49" s="79"/>
      <c r="CLM49" s="79"/>
      <c r="CLN49" s="79"/>
      <c r="CLO49" s="567"/>
      <c r="CLP49" s="79"/>
      <c r="CLQ49" s="79"/>
      <c r="CLR49" s="566"/>
      <c r="CLS49" s="79"/>
      <c r="CLT49" s="79"/>
      <c r="CLU49" s="79"/>
      <c r="CLV49" s="79"/>
      <c r="CLW49" s="79"/>
      <c r="CLX49" s="79"/>
      <c r="CLY49" s="566"/>
      <c r="CLZ49" s="79"/>
      <c r="CMA49" s="79"/>
      <c r="CMB49" s="79"/>
      <c r="CMC49" s="79"/>
      <c r="CMD49" s="567"/>
      <c r="CME49" s="79"/>
      <c r="CMF49" s="79"/>
      <c r="CMG49" s="566"/>
      <c r="CMH49" s="79"/>
      <c r="CMI49" s="79"/>
      <c r="CMJ49" s="79"/>
      <c r="CMK49" s="79"/>
      <c r="CML49" s="79"/>
      <c r="CMM49" s="79"/>
      <c r="CMN49" s="566"/>
      <c r="CMO49" s="79"/>
      <c r="CMP49" s="79"/>
      <c r="CMQ49" s="79"/>
      <c r="CMR49" s="79"/>
      <c r="CMS49" s="567"/>
      <c r="CMT49" s="79"/>
      <c r="CMU49" s="79"/>
      <c r="CMV49" s="566"/>
      <c r="CMW49" s="79"/>
      <c r="CMX49" s="79"/>
      <c r="CMY49" s="79"/>
      <c r="CMZ49" s="79"/>
      <c r="CNA49" s="79"/>
      <c r="CNB49" s="79"/>
      <c r="CNC49" s="566"/>
      <c r="CND49" s="79"/>
      <c r="CNE49" s="79"/>
      <c r="CNF49" s="79"/>
      <c r="CNG49" s="79"/>
      <c r="CNH49" s="567"/>
      <c r="CNI49" s="79"/>
      <c r="CNJ49" s="79"/>
      <c r="CNK49" s="566"/>
      <c r="CNL49" s="79"/>
      <c r="CNM49" s="79"/>
      <c r="CNN49" s="79"/>
      <c r="CNO49" s="79"/>
      <c r="CNP49" s="79"/>
      <c r="CNQ49" s="79"/>
      <c r="CNR49" s="566"/>
      <c r="CNS49" s="79"/>
      <c r="CNT49" s="79"/>
      <c r="CNU49" s="79"/>
      <c r="CNV49" s="79"/>
      <c r="CNW49" s="567"/>
      <c r="CNX49" s="79"/>
      <c r="CNY49" s="79"/>
      <c r="CNZ49" s="566"/>
      <c r="COA49" s="79"/>
      <c r="COB49" s="79"/>
      <c r="COC49" s="79"/>
      <c r="COD49" s="79"/>
      <c r="COE49" s="79"/>
      <c r="COF49" s="79"/>
      <c r="COG49" s="566"/>
      <c r="COH49" s="79"/>
      <c r="COI49" s="79"/>
      <c r="COJ49" s="79"/>
      <c r="COK49" s="79"/>
      <c r="COL49" s="567"/>
      <c r="COM49" s="79"/>
      <c r="CON49" s="79"/>
      <c r="COO49" s="566"/>
      <c r="COP49" s="79"/>
      <c r="COQ49" s="79"/>
      <c r="COR49" s="79"/>
      <c r="COS49" s="79"/>
      <c r="COT49" s="79"/>
      <c r="COU49" s="79"/>
      <c r="COV49" s="566"/>
      <c r="COW49" s="79"/>
      <c r="COX49" s="79"/>
      <c r="COY49" s="79"/>
      <c r="COZ49" s="79"/>
      <c r="CPA49" s="567"/>
      <c r="CPB49" s="79"/>
      <c r="CPC49" s="79"/>
      <c r="CPD49" s="566"/>
      <c r="CPE49" s="79"/>
      <c r="CPF49" s="79"/>
      <c r="CPG49" s="79"/>
      <c r="CPH49" s="79"/>
      <c r="CPI49" s="79"/>
      <c r="CPJ49" s="79"/>
      <c r="CPK49" s="566"/>
      <c r="CPL49" s="79"/>
      <c r="CPM49" s="79"/>
      <c r="CPN49" s="79"/>
      <c r="CPO49" s="79"/>
      <c r="CPP49" s="567"/>
      <c r="CPQ49" s="79"/>
      <c r="CPR49" s="79"/>
      <c r="CPS49" s="566"/>
      <c r="CPT49" s="79"/>
      <c r="CPU49" s="79"/>
      <c r="CPV49" s="79"/>
      <c r="CPW49" s="79"/>
      <c r="CPX49" s="79"/>
      <c r="CPY49" s="79"/>
      <c r="CPZ49" s="566"/>
      <c r="CQA49" s="79"/>
      <c r="CQB49" s="79"/>
      <c r="CQC49" s="79"/>
      <c r="CQD49" s="79"/>
      <c r="CQE49" s="567"/>
      <c r="CQF49" s="79"/>
      <c r="CQG49" s="79"/>
      <c r="CQH49" s="566"/>
      <c r="CQI49" s="79"/>
      <c r="CQJ49" s="79"/>
      <c r="CQK49" s="79"/>
      <c r="CQL49" s="79"/>
      <c r="CQM49" s="79"/>
      <c r="CQN49" s="79"/>
      <c r="CQO49" s="566"/>
      <c r="CQP49" s="79"/>
      <c r="CQQ49" s="79"/>
      <c r="CQR49" s="79"/>
      <c r="CQS49" s="79"/>
      <c r="CQT49" s="567"/>
      <c r="CQU49" s="79"/>
      <c r="CQV49" s="79"/>
      <c r="CQW49" s="566"/>
      <c r="CQX49" s="79"/>
      <c r="CQY49" s="79"/>
      <c r="CQZ49" s="79"/>
      <c r="CRA49" s="79"/>
      <c r="CRB49" s="79"/>
      <c r="CRC49" s="79"/>
      <c r="CRD49" s="566"/>
      <c r="CRE49" s="79"/>
      <c r="CRF49" s="79"/>
      <c r="CRG49" s="79"/>
      <c r="CRH49" s="79"/>
      <c r="CRI49" s="567"/>
      <c r="CRJ49" s="79"/>
      <c r="CRK49" s="79"/>
      <c r="CRL49" s="566"/>
      <c r="CRM49" s="79"/>
      <c r="CRN49" s="79"/>
      <c r="CRO49" s="79"/>
      <c r="CRP49" s="79"/>
      <c r="CRQ49" s="79"/>
      <c r="CRR49" s="79"/>
      <c r="CRS49" s="566"/>
      <c r="CRT49" s="79"/>
      <c r="CRU49" s="79"/>
      <c r="CRV49" s="79"/>
      <c r="CRW49" s="79"/>
      <c r="CRX49" s="567"/>
      <c r="CRY49" s="79"/>
      <c r="CRZ49" s="79"/>
      <c r="CSA49" s="566"/>
      <c r="CSB49" s="79"/>
      <c r="CSC49" s="79"/>
      <c r="CSD49" s="79"/>
      <c r="CSE49" s="79"/>
      <c r="CSF49" s="79"/>
      <c r="CSG49" s="79"/>
      <c r="CSH49" s="566"/>
      <c r="CSI49" s="79"/>
      <c r="CSJ49" s="79"/>
      <c r="CSK49" s="79"/>
      <c r="CSL49" s="79"/>
      <c r="CSM49" s="567"/>
      <c r="CSN49" s="79"/>
      <c r="CSO49" s="79"/>
      <c r="CSP49" s="566"/>
      <c r="CSQ49" s="79"/>
      <c r="CSR49" s="79"/>
      <c r="CSS49" s="79"/>
      <c r="CST49" s="79"/>
      <c r="CSU49" s="79"/>
      <c r="CSV49" s="79"/>
      <c r="CSW49" s="566"/>
      <c r="CSX49" s="79"/>
      <c r="CSY49" s="79"/>
      <c r="CSZ49" s="79"/>
      <c r="CTA49" s="79"/>
      <c r="CTB49" s="567"/>
      <c r="CTC49" s="79"/>
      <c r="CTD49" s="79"/>
      <c r="CTE49" s="566"/>
      <c r="CTF49" s="79"/>
      <c r="CTG49" s="79"/>
      <c r="CTH49" s="79"/>
      <c r="CTI49" s="79"/>
      <c r="CTJ49" s="79"/>
      <c r="CTK49" s="79"/>
      <c r="CTL49" s="566"/>
      <c r="CTM49" s="79"/>
      <c r="CTN49" s="79"/>
      <c r="CTO49" s="79"/>
      <c r="CTP49" s="79"/>
      <c r="CTQ49" s="567"/>
      <c r="CTR49" s="79"/>
      <c r="CTS49" s="79"/>
      <c r="CTT49" s="566"/>
      <c r="CTU49" s="79"/>
      <c r="CTV49" s="79"/>
      <c r="CTW49" s="79"/>
      <c r="CTX49" s="79"/>
      <c r="CTY49" s="79"/>
      <c r="CTZ49" s="79"/>
      <c r="CUA49" s="566"/>
      <c r="CUB49" s="79"/>
      <c r="CUC49" s="79"/>
      <c r="CUD49" s="79"/>
      <c r="CUE49" s="79"/>
      <c r="CUF49" s="567"/>
      <c r="CUG49" s="79"/>
      <c r="CUH49" s="79"/>
      <c r="CUI49" s="566"/>
      <c r="CUJ49" s="79"/>
      <c r="CUK49" s="79"/>
      <c r="CUL49" s="79"/>
      <c r="CUM49" s="79"/>
      <c r="CUN49" s="79"/>
      <c r="CUO49" s="79"/>
      <c r="CUP49" s="566"/>
      <c r="CUQ49" s="79"/>
      <c r="CUR49" s="79"/>
      <c r="CUS49" s="79"/>
      <c r="CUT49" s="79"/>
      <c r="CUU49" s="567"/>
      <c r="CUV49" s="79"/>
      <c r="CUW49" s="79"/>
      <c r="CUX49" s="566"/>
      <c r="CUY49" s="79"/>
      <c r="CUZ49" s="79"/>
      <c r="CVA49" s="79"/>
      <c r="CVB49" s="79"/>
      <c r="CVC49" s="79"/>
      <c r="CVD49" s="79"/>
      <c r="CVE49" s="566"/>
      <c r="CVF49" s="79"/>
      <c r="CVG49" s="79"/>
      <c r="CVH49" s="79"/>
      <c r="CVI49" s="79"/>
      <c r="CVJ49" s="567"/>
      <c r="CVK49" s="79"/>
      <c r="CVL49" s="79"/>
      <c r="CVM49" s="566"/>
      <c r="CVN49" s="79"/>
      <c r="CVO49" s="79"/>
      <c r="CVP49" s="79"/>
      <c r="CVQ49" s="79"/>
      <c r="CVR49" s="79"/>
      <c r="CVS49" s="79"/>
      <c r="CVT49" s="566"/>
      <c r="CVU49" s="79"/>
      <c r="CVV49" s="79"/>
      <c r="CVW49" s="79"/>
      <c r="CVX49" s="79"/>
      <c r="CVY49" s="567"/>
      <c r="CVZ49" s="79"/>
      <c r="CWA49" s="79"/>
      <c r="CWB49" s="566"/>
      <c r="CWC49" s="79"/>
      <c r="CWD49" s="79"/>
      <c r="CWE49" s="79"/>
      <c r="CWF49" s="79"/>
      <c r="CWG49" s="79"/>
      <c r="CWH49" s="79"/>
      <c r="CWI49" s="566"/>
      <c r="CWJ49" s="79"/>
      <c r="CWK49" s="79"/>
      <c r="CWL49" s="79"/>
      <c r="CWM49" s="79"/>
      <c r="CWN49" s="567"/>
      <c r="CWO49" s="79"/>
      <c r="CWP49" s="79"/>
      <c r="CWQ49" s="566"/>
      <c r="CWR49" s="79"/>
      <c r="CWS49" s="79"/>
      <c r="CWT49" s="79"/>
      <c r="CWU49" s="79"/>
      <c r="CWV49" s="79"/>
      <c r="CWW49" s="79"/>
      <c r="CWX49" s="566"/>
      <c r="CWY49" s="79"/>
      <c r="CWZ49" s="79"/>
      <c r="CXA49" s="79"/>
      <c r="CXB49" s="79"/>
      <c r="CXC49" s="567"/>
      <c r="CXD49" s="79"/>
      <c r="CXE49" s="79"/>
      <c r="CXF49" s="566"/>
      <c r="CXG49" s="79"/>
      <c r="CXH49" s="79"/>
      <c r="CXI49" s="79"/>
      <c r="CXJ49" s="79"/>
      <c r="CXK49" s="79"/>
      <c r="CXL49" s="79"/>
      <c r="CXM49" s="566"/>
      <c r="CXN49" s="79"/>
      <c r="CXO49" s="79"/>
      <c r="CXP49" s="79"/>
      <c r="CXQ49" s="79"/>
      <c r="CXR49" s="567"/>
      <c r="CXS49" s="79"/>
      <c r="CXT49" s="79"/>
      <c r="CXU49" s="566"/>
      <c r="CXV49" s="79"/>
      <c r="CXW49" s="79"/>
      <c r="CXX49" s="79"/>
      <c r="CXY49" s="79"/>
      <c r="CXZ49" s="79"/>
      <c r="CYA49" s="79"/>
      <c r="CYB49" s="566"/>
      <c r="CYC49" s="79"/>
      <c r="CYD49" s="79"/>
      <c r="CYE49" s="79"/>
      <c r="CYF49" s="79"/>
      <c r="CYG49" s="567"/>
      <c r="CYH49" s="79"/>
      <c r="CYI49" s="79"/>
      <c r="CYJ49" s="566"/>
      <c r="CYK49" s="79"/>
      <c r="CYL49" s="79"/>
      <c r="CYM49" s="79"/>
      <c r="CYN49" s="79"/>
      <c r="CYO49" s="79"/>
      <c r="CYP49" s="79"/>
      <c r="CYQ49" s="566"/>
      <c r="CYR49" s="79"/>
      <c r="CYS49" s="79"/>
      <c r="CYT49" s="79"/>
      <c r="CYU49" s="79"/>
      <c r="CYV49" s="567"/>
      <c r="CYW49" s="79"/>
      <c r="CYX49" s="79"/>
      <c r="CYY49" s="566"/>
      <c r="CYZ49" s="79"/>
      <c r="CZA49" s="79"/>
      <c r="CZB49" s="79"/>
      <c r="CZC49" s="79"/>
      <c r="CZD49" s="79"/>
      <c r="CZE49" s="79"/>
      <c r="CZF49" s="566"/>
      <c r="CZG49" s="79"/>
      <c r="CZH49" s="79"/>
      <c r="CZI49" s="79"/>
      <c r="CZJ49" s="79"/>
      <c r="CZK49" s="567"/>
      <c r="CZL49" s="79"/>
      <c r="CZM49" s="79"/>
      <c r="CZN49" s="566"/>
      <c r="CZO49" s="79"/>
      <c r="CZP49" s="79"/>
      <c r="CZQ49" s="79"/>
      <c r="CZR49" s="79"/>
      <c r="CZS49" s="79"/>
      <c r="CZT49" s="79"/>
      <c r="CZU49" s="566"/>
      <c r="CZV49" s="79"/>
      <c r="CZW49" s="79"/>
      <c r="CZX49" s="79"/>
      <c r="CZY49" s="79"/>
      <c r="CZZ49" s="567"/>
      <c r="DAA49" s="79"/>
      <c r="DAB49" s="79"/>
      <c r="DAC49" s="566"/>
      <c r="DAD49" s="79"/>
      <c r="DAE49" s="79"/>
      <c r="DAF49" s="79"/>
      <c r="DAG49" s="79"/>
      <c r="DAH49" s="79"/>
      <c r="DAI49" s="79"/>
      <c r="DAJ49" s="566"/>
      <c r="DAK49" s="79"/>
      <c r="DAL49" s="79"/>
      <c r="DAM49" s="79"/>
      <c r="DAN49" s="79"/>
      <c r="DAO49" s="567"/>
      <c r="DAP49" s="79"/>
      <c r="DAQ49" s="79"/>
      <c r="DAR49" s="566"/>
      <c r="DAS49" s="79"/>
      <c r="DAT49" s="79"/>
      <c r="DAU49" s="79"/>
      <c r="DAV49" s="79"/>
      <c r="DAW49" s="79"/>
      <c r="DAX49" s="79"/>
      <c r="DAY49" s="566"/>
      <c r="DAZ49" s="79"/>
      <c r="DBA49" s="79"/>
      <c r="DBB49" s="79"/>
      <c r="DBC49" s="79"/>
      <c r="DBD49" s="567"/>
      <c r="DBE49" s="79"/>
      <c r="DBF49" s="79"/>
      <c r="DBG49" s="566"/>
      <c r="DBH49" s="79"/>
      <c r="DBI49" s="79"/>
      <c r="DBJ49" s="79"/>
      <c r="DBK49" s="79"/>
      <c r="DBL49" s="79"/>
      <c r="DBM49" s="79"/>
      <c r="DBN49" s="566"/>
      <c r="DBO49" s="79"/>
      <c r="DBP49" s="79"/>
      <c r="DBQ49" s="79"/>
      <c r="DBR49" s="79"/>
      <c r="DBS49" s="567"/>
      <c r="DBT49" s="79"/>
      <c r="DBU49" s="79"/>
      <c r="DBV49" s="566"/>
      <c r="DBW49" s="79"/>
      <c r="DBX49" s="79"/>
      <c r="DBY49" s="79"/>
      <c r="DBZ49" s="79"/>
      <c r="DCA49" s="79"/>
      <c r="DCB49" s="79"/>
      <c r="DCC49" s="566"/>
      <c r="DCD49" s="79"/>
      <c r="DCE49" s="79"/>
      <c r="DCF49" s="79"/>
      <c r="DCG49" s="79"/>
      <c r="DCH49" s="567"/>
      <c r="DCI49" s="79"/>
      <c r="DCJ49" s="79"/>
      <c r="DCK49" s="566"/>
      <c r="DCL49" s="79"/>
      <c r="DCM49" s="79"/>
      <c r="DCN49" s="79"/>
      <c r="DCO49" s="79"/>
      <c r="DCP49" s="79"/>
      <c r="DCQ49" s="79"/>
      <c r="DCR49" s="566"/>
      <c r="DCS49" s="79"/>
      <c r="DCT49" s="79"/>
      <c r="DCU49" s="79"/>
      <c r="DCV49" s="79"/>
      <c r="DCW49" s="567"/>
      <c r="DCX49" s="79"/>
      <c r="DCY49" s="79"/>
      <c r="DCZ49" s="566"/>
      <c r="DDA49" s="79"/>
      <c r="DDB49" s="79"/>
      <c r="DDC49" s="79"/>
      <c r="DDD49" s="79"/>
      <c r="DDE49" s="79"/>
      <c r="DDF49" s="79"/>
      <c r="DDG49" s="566"/>
      <c r="DDH49" s="79"/>
      <c r="DDI49" s="79"/>
      <c r="DDJ49" s="79"/>
      <c r="DDK49" s="79"/>
      <c r="DDL49" s="567"/>
      <c r="DDM49" s="79"/>
      <c r="DDN49" s="79"/>
      <c r="DDO49" s="566"/>
      <c r="DDP49" s="79"/>
      <c r="DDQ49" s="79"/>
      <c r="DDR49" s="79"/>
      <c r="DDS49" s="79"/>
      <c r="DDT49" s="79"/>
      <c r="DDU49" s="79"/>
      <c r="DDV49" s="566"/>
      <c r="DDW49" s="79"/>
      <c r="DDX49" s="79"/>
      <c r="DDY49" s="79"/>
      <c r="DDZ49" s="79"/>
      <c r="DEA49" s="567"/>
      <c r="DEB49" s="79"/>
      <c r="DEC49" s="79"/>
      <c r="DED49" s="566"/>
      <c r="DEE49" s="79"/>
      <c r="DEF49" s="79"/>
      <c r="DEG49" s="79"/>
      <c r="DEH49" s="79"/>
      <c r="DEI49" s="79"/>
      <c r="DEJ49" s="79"/>
      <c r="DEK49" s="566"/>
      <c r="DEL49" s="79"/>
      <c r="DEM49" s="79"/>
      <c r="DEN49" s="79"/>
      <c r="DEO49" s="79"/>
      <c r="DEP49" s="567"/>
      <c r="DEQ49" s="79"/>
      <c r="DER49" s="79"/>
      <c r="DES49" s="566"/>
      <c r="DET49" s="79"/>
      <c r="DEU49" s="79"/>
      <c r="DEV49" s="79"/>
      <c r="DEW49" s="79"/>
      <c r="DEX49" s="79"/>
      <c r="DEY49" s="79"/>
      <c r="DEZ49" s="566"/>
      <c r="DFA49" s="79"/>
      <c r="DFB49" s="79"/>
      <c r="DFC49" s="79"/>
      <c r="DFD49" s="79"/>
      <c r="DFE49" s="567"/>
      <c r="DFF49" s="79"/>
      <c r="DFG49" s="79"/>
      <c r="DFH49" s="566"/>
      <c r="DFI49" s="79"/>
      <c r="DFJ49" s="79"/>
      <c r="DFK49" s="79"/>
      <c r="DFL49" s="79"/>
      <c r="DFM49" s="79"/>
      <c r="DFN49" s="79"/>
      <c r="DFO49" s="566"/>
      <c r="DFP49" s="79"/>
      <c r="DFQ49" s="79"/>
      <c r="DFR49" s="79"/>
      <c r="DFS49" s="79"/>
      <c r="DFT49" s="567"/>
      <c r="DFU49" s="79"/>
      <c r="DFV49" s="79"/>
      <c r="DFW49" s="566"/>
      <c r="DFX49" s="79"/>
      <c r="DFY49" s="79"/>
      <c r="DFZ49" s="79"/>
      <c r="DGA49" s="79"/>
      <c r="DGB49" s="79"/>
      <c r="DGC49" s="79"/>
      <c r="DGD49" s="566"/>
      <c r="DGE49" s="79"/>
      <c r="DGF49" s="79"/>
      <c r="DGG49" s="79"/>
      <c r="DGH49" s="79"/>
      <c r="DGI49" s="567"/>
      <c r="DGJ49" s="79"/>
      <c r="DGK49" s="79"/>
      <c r="DGL49" s="566"/>
      <c r="DGM49" s="79"/>
      <c r="DGN49" s="79"/>
      <c r="DGO49" s="79"/>
      <c r="DGP49" s="79"/>
      <c r="DGQ49" s="79"/>
      <c r="DGR49" s="79"/>
      <c r="DGS49" s="566"/>
      <c r="DGT49" s="79"/>
      <c r="DGU49" s="79"/>
      <c r="DGV49" s="79"/>
      <c r="DGW49" s="79"/>
      <c r="DGX49" s="567"/>
      <c r="DGY49" s="79"/>
      <c r="DGZ49" s="79"/>
      <c r="DHA49" s="566"/>
      <c r="DHB49" s="79"/>
      <c r="DHC49" s="79"/>
      <c r="DHD49" s="79"/>
      <c r="DHE49" s="79"/>
      <c r="DHF49" s="79"/>
      <c r="DHG49" s="79"/>
      <c r="DHH49" s="566"/>
      <c r="DHI49" s="79"/>
      <c r="DHJ49" s="79"/>
      <c r="DHK49" s="79"/>
      <c r="DHL49" s="79"/>
      <c r="DHM49" s="567"/>
      <c r="DHN49" s="79"/>
      <c r="DHO49" s="79"/>
      <c r="DHP49" s="566"/>
      <c r="DHQ49" s="79"/>
      <c r="DHR49" s="79"/>
      <c r="DHS49" s="79"/>
      <c r="DHT49" s="79"/>
      <c r="DHU49" s="79"/>
      <c r="DHV49" s="79"/>
      <c r="DHW49" s="566"/>
      <c r="DHX49" s="79"/>
      <c r="DHY49" s="79"/>
      <c r="DHZ49" s="79"/>
      <c r="DIA49" s="79"/>
      <c r="DIB49" s="567"/>
      <c r="DIC49" s="79"/>
      <c r="DID49" s="79"/>
      <c r="DIE49" s="566"/>
      <c r="DIF49" s="79"/>
      <c r="DIG49" s="79"/>
      <c r="DIH49" s="79"/>
      <c r="DII49" s="79"/>
      <c r="DIJ49" s="79"/>
      <c r="DIK49" s="79"/>
      <c r="DIL49" s="566"/>
      <c r="DIM49" s="79"/>
      <c r="DIN49" s="79"/>
      <c r="DIO49" s="79"/>
      <c r="DIP49" s="79"/>
      <c r="DIQ49" s="567"/>
      <c r="DIR49" s="79"/>
      <c r="DIS49" s="79"/>
      <c r="DIT49" s="566"/>
      <c r="DIU49" s="79"/>
      <c r="DIV49" s="79"/>
      <c r="DIW49" s="79"/>
      <c r="DIX49" s="79"/>
      <c r="DIY49" s="79"/>
      <c r="DIZ49" s="79"/>
      <c r="DJA49" s="566"/>
      <c r="DJB49" s="79"/>
      <c r="DJC49" s="79"/>
      <c r="DJD49" s="79"/>
      <c r="DJE49" s="79"/>
      <c r="DJF49" s="567"/>
      <c r="DJG49" s="79"/>
      <c r="DJH49" s="79"/>
      <c r="DJI49" s="566"/>
      <c r="DJJ49" s="79"/>
      <c r="DJK49" s="79"/>
      <c r="DJL49" s="79"/>
      <c r="DJM49" s="79"/>
      <c r="DJN49" s="79"/>
      <c r="DJO49" s="79"/>
      <c r="DJP49" s="566"/>
      <c r="DJQ49" s="79"/>
      <c r="DJR49" s="79"/>
      <c r="DJS49" s="79"/>
      <c r="DJT49" s="79"/>
      <c r="DJU49" s="567"/>
      <c r="DJV49" s="79"/>
      <c r="DJW49" s="79"/>
      <c r="DJX49" s="566"/>
      <c r="DJY49" s="79"/>
      <c r="DJZ49" s="79"/>
      <c r="DKA49" s="79"/>
      <c r="DKB49" s="79"/>
      <c r="DKC49" s="79"/>
      <c r="DKD49" s="79"/>
      <c r="DKE49" s="566"/>
      <c r="DKF49" s="79"/>
      <c r="DKG49" s="79"/>
      <c r="DKH49" s="79"/>
      <c r="DKI49" s="79"/>
      <c r="DKJ49" s="567"/>
      <c r="DKK49" s="79"/>
      <c r="DKL49" s="79"/>
      <c r="DKM49" s="566"/>
      <c r="DKN49" s="79"/>
      <c r="DKO49" s="79"/>
      <c r="DKP49" s="79"/>
      <c r="DKQ49" s="79"/>
      <c r="DKR49" s="79"/>
      <c r="DKS49" s="79"/>
      <c r="DKT49" s="566"/>
      <c r="DKU49" s="79"/>
      <c r="DKV49" s="79"/>
      <c r="DKW49" s="79"/>
      <c r="DKX49" s="79"/>
      <c r="DKY49" s="567"/>
      <c r="DKZ49" s="79"/>
      <c r="DLA49" s="79"/>
      <c r="DLB49" s="566"/>
      <c r="DLC49" s="79"/>
      <c r="DLD49" s="79"/>
      <c r="DLE49" s="79"/>
      <c r="DLF49" s="79"/>
      <c r="DLG49" s="79"/>
      <c r="DLH49" s="79"/>
      <c r="DLI49" s="566"/>
      <c r="DLJ49" s="79"/>
      <c r="DLK49" s="79"/>
      <c r="DLL49" s="79"/>
      <c r="DLM49" s="79"/>
      <c r="DLN49" s="567"/>
      <c r="DLO49" s="79"/>
      <c r="DLP49" s="79"/>
      <c r="DLQ49" s="566"/>
      <c r="DLR49" s="79"/>
      <c r="DLS49" s="79"/>
      <c r="DLT49" s="79"/>
      <c r="DLU49" s="79"/>
      <c r="DLV49" s="79"/>
      <c r="DLW49" s="79"/>
      <c r="DLX49" s="566"/>
      <c r="DLY49" s="79"/>
      <c r="DLZ49" s="79"/>
      <c r="DMA49" s="79"/>
      <c r="DMB49" s="79"/>
      <c r="DMC49" s="567"/>
      <c r="DMD49" s="79"/>
      <c r="DME49" s="79"/>
      <c r="DMF49" s="566"/>
      <c r="DMG49" s="79"/>
      <c r="DMH49" s="79"/>
      <c r="DMI49" s="79"/>
      <c r="DMJ49" s="79"/>
      <c r="DMK49" s="79"/>
      <c r="DML49" s="79"/>
      <c r="DMM49" s="566"/>
      <c r="DMN49" s="79"/>
      <c r="DMO49" s="79"/>
      <c r="DMP49" s="79"/>
      <c r="DMQ49" s="79"/>
      <c r="DMR49" s="567"/>
      <c r="DMS49" s="79"/>
      <c r="DMT49" s="79"/>
      <c r="DMU49" s="566"/>
      <c r="DMV49" s="79"/>
      <c r="DMW49" s="79"/>
      <c r="DMX49" s="79"/>
      <c r="DMY49" s="79"/>
      <c r="DMZ49" s="79"/>
      <c r="DNA49" s="79"/>
      <c r="DNB49" s="566"/>
      <c r="DNC49" s="79"/>
      <c r="DND49" s="79"/>
      <c r="DNE49" s="79"/>
      <c r="DNF49" s="79"/>
      <c r="DNG49" s="567"/>
      <c r="DNH49" s="79"/>
      <c r="DNI49" s="79"/>
      <c r="DNJ49" s="566"/>
      <c r="DNK49" s="79"/>
      <c r="DNL49" s="79"/>
      <c r="DNM49" s="79"/>
      <c r="DNN49" s="79"/>
      <c r="DNO49" s="79"/>
      <c r="DNP49" s="79"/>
      <c r="DNQ49" s="566"/>
      <c r="DNR49" s="79"/>
      <c r="DNS49" s="79"/>
      <c r="DNT49" s="79"/>
      <c r="DNU49" s="79"/>
      <c r="DNV49" s="567"/>
      <c r="DNW49" s="79"/>
      <c r="DNX49" s="79"/>
      <c r="DNY49" s="566"/>
      <c r="DNZ49" s="79"/>
      <c r="DOA49" s="79"/>
      <c r="DOB49" s="79"/>
      <c r="DOC49" s="79"/>
      <c r="DOD49" s="79"/>
      <c r="DOE49" s="79"/>
      <c r="DOF49" s="566"/>
      <c r="DOG49" s="79"/>
      <c r="DOH49" s="79"/>
      <c r="DOI49" s="79"/>
      <c r="DOJ49" s="79"/>
      <c r="DOK49" s="567"/>
      <c r="DOL49" s="79"/>
      <c r="DOM49" s="79"/>
      <c r="DON49" s="566"/>
      <c r="DOO49" s="79"/>
      <c r="DOP49" s="79"/>
      <c r="DOQ49" s="79"/>
      <c r="DOR49" s="79"/>
      <c r="DOS49" s="79"/>
      <c r="DOT49" s="79"/>
      <c r="DOU49" s="566"/>
      <c r="DOV49" s="79"/>
      <c r="DOW49" s="79"/>
      <c r="DOX49" s="79"/>
      <c r="DOY49" s="79"/>
      <c r="DOZ49" s="567"/>
      <c r="DPA49" s="79"/>
      <c r="DPB49" s="79"/>
      <c r="DPC49" s="566"/>
      <c r="DPD49" s="79"/>
      <c r="DPE49" s="79"/>
      <c r="DPF49" s="79"/>
      <c r="DPG49" s="79"/>
      <c r="DPH49" s="79"/>
      <c r="DPI49" s="79"/>
      <c r="DPJ49" s="566"/>
      <c r="DPK49" s="79"/>
      <c r="DPL49" s="79"/>
      <c r="DPM49" s="79"/>
      <c r="DPN49" s="79"/>
      <c r="DPO49" s="567"/>
      <c r="DPP49" s="79"/>
      <c r="DPQ49" s="79"/>
      <c r="DPR49" s="566"/>
      <c r="DPS49" s="79"/>
      <c r="DPT49" s="79"/>
      <c r="DPU49" s="79"/>
      <c r="DPV49" s="79"/>
      <c r="DPW49" s="79"/>
      <c r="DPX49" s="79"/>
      <c r="DPY49" s="566"/>
      <c r="DPZ49" s="79"/>
      <c r="DQA49" s="79"/>
      <c r="DQB49" s="79"/>
      <c r="DQC49" s="79"/>
      <c r="DQD49" s="567"/>
      <c r="DQE49" s="79"/>
      <c r="DQF49" s="79"/>
      <c r="DQG49" s="566"/>
      <c r="DQH49" s="79"/>
      <c r="DQI49" s="79"/>
      <c r="DQJ49" s="79"/>
      <c r="DQK49" s="79"/>
      <c r="DQL49" s="79"/>
      <c r="DQM49" s="79"/>
      <c r="DQN49" s="566"/>
      <c r="DQO49" s="79"/>
      <c r="DQP49" s="79"/>
      <c r="DQQ49" s="79"/>
      <c r="DQR49" s="79"/>
      <c r="DQS49" s="567"/>
      <c r="DQT49" s="79"/>
      <c r="DQU49" s="79"/>
      <c r="DQV49" s="566"/>
      <c r="DQW49" s="79"/>
      <c r="DQX49" s="79"/>
      <c r="DQY49" s="79"/>
      <c r="DQZ49" s="79"/>
      <c r="DRA49" s="79"/>
      <c r="DRB49" s="79"/>
      <c r="DRC49" s="566"/>
      <c r="DRD49" s="79"/>
      <c r="DRE49" s="79"/>
      <c r="DRF49" s="79"/>
      <c r="DRG49" s="79"/>
      <c r="DRH49" s="567"/>
      <c r="DRI49" s="79"/>
      <c r="DRJ49" s="79"/>
      <c r="DRK49" s="566"/>
      <c r="DRL49" s="79"/>
      <c r="DRM49" s="79"/>
      <c r="DRN49" s="79"/>
      <c r="DRO49" s="79"/>
      <c r="DRP49" s="79"/>
      <c r="DRQ49" s="79"/>
      <c r="DRR49" s="566"/>
      <c r="DRS49" s="79"/>
      <c r="DRT49" s="79"/>
      <c r="DRU49" s="79"/>
      <c r="DRV49" s="79"/>
      <c r="DRW49" s="567"/>
      <c r="DRX49" s="79"/>
      <c r="DRY49" s="79"/>
      <c r="DRZ49" s="566"/>
      <c r="DSA49" s="79"/>
      <c r="DSB49" s="79"/>
      <c r="DSC49" s="79"/>
      <c r="DSD49" s="79"/>
      <c r="DSE49" s="79"/>
      <c r="DSF49" s="79"/>
      <c r="DSG49" s="566"/>
      <c r="DSH49" s="79"/>
      <c r="DSI49" s="79"/>
      <c r="DSJ49" s="79"/>
      <c r="DSK49" s="79"/>
      <c r="DSL49" s="567"/>
      <c r="DSM49" s="79"/>
      <c r="DSN49" s="79"/>
      <c r="DSO49" s="566"/>
      <c r="DSP49" s="79"/>
      <c r="DSQ49" s="79"/>
      <c r="DSR49" s="79"/>
      <c r="DSS49" s="79"/>
      <c r="DST49" s="79"/>
      <c r="DSU49" s="79"/>
      <c r="DSV49" s="566"/>
      <c r="DSW49" s="79"/>
      <c r="DSX49" s="79"/>
      <c r="DSY49" s="79"/>
      <c r="DSZ49" s="79"/>
      <c r="DTA49" s="567"/>
      <c r="DTB49" s="79"/>
      <c r="DTC49" s="79"/>
      <c r="DTD49" s="566"/>
      <c r="DTE49" s="79"/>
      <c r="DTF49" s="79"/>
      <c r="DTG49" s="79"/>
      <c r="DTH49" s="79"/>
      <c r="DTI49" s="79"/>
      <c r="DTJ49" s="79"/>
      <c r="DTK49" s="566"/>
      <c r="DTL49" s="79"/>
      <c r="DTM49" s="79"/>
      <c r="DTN49" s="79"/>
      <c r="DTO49" s="79"/>
      <c r="DTP49" s="567"/>
      <c r="DTQ49" s="79"/>
      <c r="DTR49" s="79"/>
      <c r="DTS49" s="566"/>
      <c r="DTT49" s="79"/>
      <c r="DTU49" s="79"/>
      <c r="DTV49" s="79"/>
      <c r="DTW49" s="79"/>
      <c r="DTX49" s="79"/>
      <c r="DTY49" s="79"/>
      <c r="DTZ49" s="566"/>
      <c r="DUA49" s="79"/>
      <c r="DUB49" s="79"/>
      <c r="DUC49" s="79"/>
      <c r="DUD49" s="79"/>
      <c r="DUE49" s="567"/>
      <c r="DUF49" s="79"/>
      <c r="DUG49" s="79"/>
      <c r="DUH49" s="566"/>
      <c r="DUI49" s="79"/>
      <c r="DUJ49" s="79"/>
      <c r="DUK49" s="79"/>
      <c r="DUL49" s="79"/>
      <c r="DUM49" s="79"/>
      <c r="DUN49" s="79"/>
      <c r="DUO49" s="566"/>
      <c r="DUP49" s="79"/>
      <c r="DUQ49" s="79"/>
      <c r="DUR49" s="79"/>
      <c r="DUS49" s="79"/>
      <c r="DUT49" s="567"/>
      <c r="DUU49" s="79"/>
      <c r="DUV49" s="79"/>
      <c r="DUW49" s="566"/>
      <c r="DUX49" s="79"/>
      <c r="DUY49" s="79"/>
      <c r="DUZ49" s="79"/>
      <c r="DVA49" s="79"/>
      <c r="DVB49" s="79"/>
      <c r="DVC49" s="79"/>
      <c r="DVD49" s="566"/>
      <c r="DVE49" s="79"/>
      <c r="DVF49" s="79"/>
      <c r="DVG49" s="79"/>
      <c r="DVH49" s="79"/>
      <c r="DVI49" s="567"/>
      <c r="DVJ49" s="79"/>
      <c r="DVK49" s="79"/>
      <c r="DVL49" s="566"/>
      <c r="DVM49" s="79"/>
      <c r="DVN49" s="79"/>
      <c r="DVO49" s="79"/>
      <c r="DVP49" s="79"/>
      <c r="DVQ49" s="79"/>
      <c r="DVR49" s="79"/>
      <c r="DVS49" s="566"/>
      <c r="DVT49" s="79"/>
      <c r="DVU49" s="79"/>
      <c r="DVV49" s="79"/>
      <c r="DVW49" s="79"/>
      <c r="DVX49" s="567"/>
      <c r="DVY49" s="79"/>
      <c r="DVZ49" s="79"/>
      <c r="DWA49" s="566"/>
      <c r="DWB49" s="79"/>
      <c r="DWC49" s="79"/>
      <c r="DWD49" s="79"/>
      <c r="DWE49" s="79"/>
      <c r="DWF49" s="79"/>
      <c r="DWG49" s="79"/>
      <c r="DWH49" s="566"/>
      <c r="DWI49" s="79"/>
      <c r="DWJ49" s="79"/>
      <c r="DWK49" s="79"/>
      <c r="DWL49" s="79"/>
      <c r="DWM49" s="567"/>
      <c r="DWN49" s="79"/>
      <c r="DWO49" s="79"/>
      <c r="DWP49" s="566"/>
      <c r="DWQ49" s="79"/>
      <c r="DWR49" s="79"/>
      <c r="DWS49" s="79"/>
      <c r="DWT49" s="79"/>
      <c r="DWU49" s="79"/>
      <c r="DWV49" s="79"/>
      <c r="DWW49" s="566"/>
      <c r="DWX49" s="79"/>
      <c r="DWY49" s="79"/>
      <c r="DWZ49" s="79"/>
      <c r="DXA49" s="79"/>
      <c r="DXB49" s="567"/>
      <c r="DXC49" s="79"/>
      <c r="DXD49" s="79"/>
      <c r="DXE49" s="566"/>
      <c r="DXF49" s="79"/>
      <c r="DXG49" s="79"/>
      <c r="DXH49" s="79"/>
      <c r="DXI49" s="79"/>
      <c r="DXJ49" s="79"/>
      <c r="DXK49" s="79"/>
      <c r="DXL49" s="566"/>
      <c r="DXM49" s="79"/>
      <c r="DXN49" s="79"/>
      <c r="DXO49" s="79"/>
      <c r="DXP49" s="79"/>
      <c r="DXQ49" s="567"/>
      <c r="DXR49" s="79"/>
      <c r="DXS49" s="79"/>
      <c r="DXT49" s="566"/>
      <c r="DXU49" s="79"/>
      <c r="DXV49" s="79"/>
      <c r="DXW49" s="79"/>
      <c r="DXX49" s="79"/>
      <c r="DXY49" s="79"/>
      <c r="DXZ49" s="79"/>
      <c r="DYA49" s="566"/>
      <c r="DYB49" s="79"/>
      <c r="DYC49" s="79"/>
      <c r="DYD49" s="79"/>
      <c r="DYE49" s="79"/>
      <c r="DYF49" s="567"/>
      <c r="DYG49" s="79"/>
      <c r="DYH49" s="79"/>
      <c r="DYI49" s="566"/>
      <c r="DYJ49" s="79"/>
      <c r="DYK49" s="79"/>
      <c r="DYL49" s="79"/>
      <c r="DYM49" s="79"/>
      <c r="DYN49" s="79"/>
      <c r="DYO49" s="79"/>
      <c r="DYP49" s="566"/>
      <c r="DYQ49" s="79"/>
      <c r="DYR49" s="79"/>
      <c r="DYS49" s="79"/>
      <c r="DYT49" s="79"/>
      <c r="DYU49" s="567"/>
      <c r="DYV49" s="79"/>
      <c r="DYW49" s="79"/>
      <c r="DYX49" s="566"/>
      <c r="DYY49" s="79"/>
      <c r="DYZ49" s="79"/>
      <c r="DZA49" s="79"/>
      <c r="DZB49" s="79"/>
      <c r="DZC49" s="79"/>
      <c r="DZD49" s="79"/>
      <c r="DZE49" s="566"/>
      <c r="DZF49" s="79"/>
      <c r="DZG49" s="79"/>
      <c r="DZH49" s="79"/>
      <c r="DZI49" s="79"/>
      <c r="DZJ49" s="567"/>
      <c r="DZK49" s="79"/>
      <c r="DZL49" s="79"/>
      <c r="DZM49" s="566"/>
      <c r="DZN49" s="79"/>
      <c r="DZO49" s="79"/>
      <c r="DZP49" s="79"/>
      <c r="DZQ49" s="79"/>
      <c r="DZR49" s="79"/>
      <c r="DZS49" s="79"/>
      <c r="DZT49" s="566"/>
      <c r="DZU49" s="79"/>
      <c r="DZV49" s="79"/>
      <c r="DZW49" s="79"/>
      <c r="DZX49" s="79"/>
      <c r="DZY49" s="567"/>
      <c r="DZZ49" s="79"/>
      <c r="EAA49" s="79"/>
      <c r="EAB49" s="566"/>
      <c r="EAC49" s="79"/>
      <c r="EAD49" s="79"/>
      <c r="EAE49" s="79"/>
      <c r="EAF49" s="79"/>
      <c r="EAG49" s="79"/>
      <c r="EAH49" s="79"/>
      <c r="EAI49" s="566"/>
      <c r="EAJ49" s="79"/>
      <c r="EAK49" s="79"/>
      <c r="EAL49" s="79"/>
      <c r="EAM49" s="79"/>
      <c r="EAN49" s="567"/>
      <c r="EAO49" s="79"/>
      <c r="EAP49" s="79"/>
      <c r="EAQ49" s="566"/>
      <c r="EAR49" s="79"/>
      <c r="EAS49" s="79"/>
      <c r="EAT49" s="79"/>
      <c r="EAU49" s="79"/>
      <c r="EAV49" s="79"/>
      <c r="EAW49" s="79"/>
      <c r="EAX49" s="566"/>
      <c r="EAY49" s="79"/>
      <c r="EAZ49" s="79"/>
      <c r="EBA49" s="79"/>
      <c r="EBB49" s="79"/>
      <c r="EBC49" s="567"/>
      <c r="EBD49" s="79"/>
      <c r="EBE49" s="79"/>
      <c r="EBF49" s="566"/>
      <c r="EBG49" s="79"/>
      <c r="EBH49" s="79"/>
      <c r="EBI49" s="79"/>
      <c r="EBJ49" s="79"/>
      <c r="EBK49" s="79"/>
      <c r="EBL49" s="79"/>
      <c r="EBM49" s="566"/>
      <c r="EBN49" s="79"/>
      <c r="EBO49" s="79"/>
      <c r="EBP49" s="79"/>
      <c r="EBQ49" s="79"/>
      <c r="EBR49" s="567"/>
      <c r="EBS49" s="79"/>
      <c r="EBT49" s="79"/>
      <c r="EBU49" s="566"/>
      <c r="EBV49" s="79"/>
      <c r="EBW49" s="79"/>
      <c r="EBX49" s="79"/>
      <c r="EBY49" s="79"/>
      <c r="EBZ49" s="79"/>
      <c r="ECA49" s="79"/>
      <c r="ECB49" s="566"/>
      <c r="ECC49" s="79"/>
      <c r="ECD49" s="79"/>
      <c r="ECE49" s="79"/>
      <c r="ECF49" s="79"/>
      <c r="ECG49" s="567"/>
      <c r="ECH49" s="79"/>
      <c r="ECI49" s="79"/>
      <c r="ECJ49" s="566"/>
      <c r="ECK49" s="79"/>
      <c r="ECL49" s="79"/>
      <c r="ECM49" s="79"/>
      <c r="ECN49" s="79"/>
      <c r="ECO49" s="79"/>
      <c r="ECP49" s="79"/>
      <c r="ECQ49" s="566"/>
      <c r="ECR49" s="79"/>
      <c r="ECS49" s="79"/>
      <c r="ECT49" s="79"/>
      <c r="ECU49" s="79"/>
      <c r="ECV49" s="567"/>
      <c r="ECW49" s="79"/>
      <c r="ECX49" s="79"/>
      <c r="ECY49" s="566"/>
      <c r="ECZ49" s="79"/>
      <c r="EDA49" s="79"/>
      <c r="EDB49" s="79"/>
      <c r="EDC49" s="79"/>
      <c r="EDD49" s="79"/>
      <c r="EDE49" s="79"/>
      <c r="EDF49" s="566"/>
      <c r="EDG49" s="79"/>
      <c r="EDH49" s="79"/>
      <c r="EDI49" s="79"/>
      <c r="EDJ49" s="79"/>
      <c r="EDK49" s="567"/>
      <c r="EDL49" s="79"/>
      <c r="EDM49" s="79"/>
      <c r="EDN49" s="566"/>
      <c r="EDO49" s="79"/>
      <c r="EDP49" s="79"/>
      <c r="EDQ49" s="79"/>
      <c r="EDR49" s="79"/>
      <c r="EDS49" s="79"/>
      <c r="EDT49" s="79"/>
      <c r="EDU49" s="566"/>
      <c r="EDV49" s="79"/>
      <c r="EDW49" s="79"/>
      <c r="EDX49" s="79"/>
      <c r="EDY49" s="79"/>
      <c r="EDZ49" s="567"/>
      <c r="EEA49" s="79"/>
      <c r="EEB49" s="79"/>
      <c r="EEC49" s="566"/>
      <c r="EED49" s="79"/>
      <c r="EEE49" s="79"/>
      <c r="EEF49" s="79"/>
      <c r="EEG49" s="79"/>
      <c r="EEH49" s="79"/>
      <c r="EEI49" s="79"/>
      <c r="EEJ49" s="566"/>
      <c r="EEK49" s="79"/>
      <c r="EEL49" s="79"/>
      <c r="EEM49" s="79"/>
      <c r="EEN49" s="79"/>
      <c r="EEO49" s="567"/>
      <c r="EEP49" s="79"/>
      <c r="EEQ49" s="79"/>
      <c r="EER49" s="566"/>
      <c r="EES49" s="79"/>
      <c r="EET49" s="79"/>
      <c r="EEU49" s="79"/>
      <c r="EEV49" s="79"/>
      <c r="EEW49" s="79"/>
      <c r="EEX49" s="79"/>
      <c r="EEY49" s="566"/>
      <c r="EEZ49" s="79"/>
      <c r="EFA49" s="79"/>
      <c r="EFB49" s="79"/>
      <c r="EFC49" s="79"/>
      <c r="EFD49" s="567"/>
      <c r="EFE49" s="79"/>
      <c r="EFF49" s="79"/>
      <c r="EFG49" s="566"/>
      <c r="EFH49" s="79"/>
      <c r="EFI49" s="79"/>
      <c r="EFJ49" s="79"/>
      <c r="EFK49" s="79"/>
      <c r="EFL49" s="79"/>
      <c r="EFM49" s="79"/>
      <c r="EFN49" s="566"/>
      <c r="EFO49" s="79"/>
      <c r="EFP49" s="79"/>
      <c r="EFQ49" s="79"/>
      <c r="EFR49" s="79"/>
      <c r="EFS49" s="567"/>
      <c r="EFT49" s="79"/>
      <c r="EFU49" s="79"/>
      <c r="EFV49" s="566"/>
      <c r="EFW49" s="79"/>
      <c r="EFX49" s="79"/>
      <c r="EFY49" s="79"/>
      <c r="EFZ49" s="79"/>
      <c r="EGA49" s="79"/>
      <c r="EGB49" s="79"/>
      <c r="EGC49" s="566"/>
      <c r="EGD49" s="79"/>
      <c r="EGE49" s="79"/>
      <c r="EGF49" s="79"/>
      <c r="EGG49" s="79"/>
      <c r="EGH49" s="567"/>
      <c r="EGI49" s="79"/>
      <c r="EGJ49" s="79"/>
      <c r="EGK49" s="566"/>
      <c r="EGL49" s="79"/>
      <c r="EGM49" s="79"/>
      <c r="EGN49" s="79"/>
      <c r="EGO49" s="79"/>
      <c r="EGP49" s="79"/>
      <c r="EGQ49" s="79"/>
      <c r="EGR49" s="566"/>
      <c r="EGS49" s="79"/>
      <c r="EGT49" s="79"/>
      <c r="EGU49" s="79"/>
      <c r="EGV49" s="79"/>
      <c r="EGW49" s="567"/>
      <c r="EGX49" s="79"/>
      <c r="EGY49" s="79"/>
      <c r="EGZ49" s="566"/>
      <c r="EHA49" s="79"/>
      <c r="EHB49" s="79"/>
      <c r="EHC49" s="79"/>
      <c r="EHD49" s="79"/>
      <c r="EHE49" s="79"/>
      <c r="EHF49" s="79"/>
      <c r="EHG49" s="566"/>
      <c r="EHH49" s="79"/>
      <c r="EHI49" s="79"/>
      <c r="EHJ49" s="79"/>
      <c r="EHK49" s="79"/>
      <c r="EHL49" s="567"/>
      <c r="EHM49" s="79"/>
      <c r="EHN49" s="79"/>
      <c r="EHO49" s="566"/>
      <c r="EHP49" s="79"/>
      <c r="EHQ49" s="79"/>
      <c r="EHR49" s="79"/>
      <c r="EHS49" s="79"/>
      <c r="EHT49" s="79"/>
      <c r="EHU49" s="79"/>
      <c r="EHV49" s="566"/>
      <c r="EHW49" s="79"/>
      <c r="EHX49" s="79"/>
      <c r="EHY49" s="79"/>
      <c r="EHZ49" s="79"/>
      <c r="EIA49" s="567"/>
      <c r="EIB49" s="79"/>
      <c r="EIC49" s="79"/>
      <c r="EID49" s="566"/>
      <c r="EIE49" s="79"/>
      <c r="EIF49" s="79"/>
      <c r="EIG49" s="79"/>
      <c r="EIH49" s="79"/>
      <c r="EII49" s="79"/>
      <c r="EIJ49" s="79"/>
      <c r="EIK49" s="566"/>
      <c r="EIL49" s="79"/>
      <c r="EIM49" s="79"/>
      <c r="EIN49" s="79"/>
      <c r="EIO49" s="79"/>
      <c r="EIP49" s="567"/>
      <c r="EIQ49" s="79"/>
      <c r="EIR49" s="79"/>
      <c r="EIS49" s="566"/>
      <c r="EIT49" s="79"/>
      <c r="EIU49" s="79"/>
      <c r="EIV49" s="79"/>
      <c r="EIW49" s="79"/>
      <c r="EIX49" s="79"/>
      <c r="EIY49" s="79"/>
      <c r="EIZ49" s="566"/>
      <c r="EJA49" s="79"/>
      <c r="EJB49" s="79"/>
      <c r="EJC49" s="79"/>
      <c r="EJD49" s="79"/>
      <c r="EJE49" s="567"/>
      <c r="EJF49" s="79"/>
      <c r="EJG49" s="79"/>
      <c r="EJH49" s="566"/>
      <c r="EJI49" s="79"/>
      <c r="EJJ49" s="79"/>
      <c r="EJK49" s="79"/>
      <c r="EJL49" s="79"/>
      <c r="EJM49" s="79"/>
      <c r="EJN49" s="79"/>
      <c r="EJO49" s="566"/>
      <c r="EJP49" s="79"/>
      <c r="EJQ49" s="79"/>
      <c r="EJR49" s="79"/>
      <c r="EJS49" s="79"/>
      <c r="EJT49" s="567"/>
      <c r="EJU49" s="79"/>
      <c r="EJV49" s="79"/>
      <c r="EJW49" s="566"/>
      <c r="EJX49" s="79"/>
      <c r="EJY49" s="79"/>
      <c r="EJZ49" s="79"/>
      <c r="EKA49" s="79"/>
      <c r="EKB49" s="79"/>
      <c r="EKC49" s="79"/>
      <c r="EKD49" s="566"/>
      <c r="EKE49" s="79"/>
      <c r="EKF49" s="79"/>
      <c r="EKG49" s="79"/>
      <c r="EKH49" s="79"/>
      <c r="EKI49" s="567"/>
      <c r="EKJ49" s="79"/>
      <c r="EKK49" s="79"/>
      <c r="EKL49" s="566"/>
      <c r="EKM49" s="79"/>
      <c r="EKN49" s="79"/>
      <c r="EKO49" s="79"/>
      <c r="EKP49" s="79"/>
      <c r="EKQ49" s="79"/>
      <c r="EKR49" s="79"/>
      <c r="EKS49" s="566"/>
      <c r="EKT49" s="79"/>
      <c r="EKU49" s="79"/>
      <c r="EKV49" s="79"/>
      <c r="EKW49" s="79"/>
      <c r="EKX49" s="567"/>
      <c r="EKY49" s="79"/>
      <c r="EKZ49" s="79"/>
      <c r="ELA49" s="566"/>
      <c r="ELB49" s="79"/>
      <c r="ELC49" s="79"/>
      <c r="ELD49" s="79"/>
      <c r="ELE49" s="79"/>
      <c r="ELF49" s="79"/>
      <c r="ELG49" s="79"/>
      <c r="ELH49" s="566"/>
      <c r="ELI49" s="79"/>
      <c r="ELJ49" s="79"/>
      <c r="ELK49" s="79"/>
      <c r="ELL49" s="79"/>
      <c r="ELM49" s="567"/>
      <c r="ELN49" s="79"/>
      <c r="ELO49" s="79"/>
      <c r="ELP49" s="566"/>
      <c r="ELQ49" s="79"/>
      <c r="ELR49" s="79"/>
      <c r="ELS49" s="79"/>
      <c r="ELT49" s="79"/>
      <c r="ELU49" s="79"/>
      <c r="ELV49" s="79"/>
      <c r="ELW49" s="566"/>
      <c r="ELX49" s="79"/>
      <c r="ELY49" s="79"/>
      <c r="ELZ49" s="79"/>
      <c r="EMA49" s="79"/>
      <c r="EMB49" s="567"/>
      <c r="EMC49" s="79"/>
      <c r="EMD49" s="79"/>
      <c r="EME49" s="566"/>
      <c r="EMF49" s="79"/>
      <c r="EMG49" s="79"/>
      <c r="EMH49" s="79"/>
      <c r="EMI49" s="79"/>
      <c r="EMJ49" s="79"/>
      <c r="EMK49" s="79"/>
      <c r="EML49" s="566"/>
      <c r="EMM49" s="79"/>
      <c r="EMN49" s="79"/>
      <c r="EMO49" s="79"/>
      <c r="EMP49" s="79"/>
      <c r="EMQ49" s="567"/>
      <c r="EMR49" s="79"/>
      <c r="EMS49" s="79"/>
      <c r="EMT49" s="566"/>
      <c r="EMU49" s="79"/>
      <c r="EMV49" s="79"/>
      <c r="EMW49" s="79"/>
      <c r="EMX49" s="79"/>
      <c r="EMY49" s="79"/>
      <c r="EMZ49" s="79"/>
      <c r="ENA49" s="566"/>
      <c r="ENB49" s="79"/>
      <c r="ENC49" s="79"/>
      <c r="END49" s="79"/>
      <c r="ENE49" s="79"/>
      <c r="ENF49" s="567"/>
      <c r="ENG49" s="79"/>
      <c r="ENH49" s="79"/>
      <c r="ENI49" s="566"/>
      <c r="ENJ49" s="79"/>
      <c r="ENK49" s="79"/>
      <c r="ENL49" s="79"/>
      <c r="ENM49" s="79"/>
      <c r="ENN49" s="79"/>
      <c r="ENO49" s="79"/>
      <c r="ENP49" s="566"/>
      <c r="ENQ49" s="79"/>
      <c r="ENR49" s="79"/>
      <c r="ENS49" s="79"/>
      <c r="ENT49" s="79"/>
      <c r="ENU49" s="567"/>
      <c r="ENV49" s="79"/>
      <c r="ENW49" s="79"/>
      <c r="ENX49" s="566"/>
      <c r="ENY49" s="79"/>
      <c r="ENZ49" s="79"/>
      <c r="EOA49" s="79"/>
      <c r="EOB49" s="79"/>
      <c r="EOC49" s="79"/>
      <c r="EOD49" s="79"/>
      <c r="EOE49" s="566"/>
      <c r="EOF49" s="79"/>
      <c r="EOG49" s="79"/>
      <c r="EOH49" s="79"/>
      <c r="EOI49" s="79"/>
      <c r="EOJ49" s="567"/>
      <c r="EOK49" s="79"/>
      <c r="EOL49" s="79"/>
      <c r="EOM49" s="566"/>
      <c r="EON49" s="79"/>
      <c r="EOO49" s="79"/>
      <c r="EOP49" s="79"/>
      <c r="EOQ49" s="79"/>
      <c r="EOR49" s="79"/>
      <c r="EOS49" s="79"/>
      <c r="EOT49" s="566"/>
      <c r="EOU49" s="79"/>
      <c r="EOV49" s="79"/>
      <c r="EOW49" s="79"/>
      <c r="EOX49" s="79"/>
      <c r="EOY49" s="567"/>
      <c r="EOZ49" s="79"/>
      <c r="EPA49" s="79"/>
      <c r="EPB49" s="566"/>
      <c r="EPC49" s="79"/>
      <c r="EPD49" s="79"/>
      <c r="EPE49" s="79"/>
      <c r="EPF49" s="79"/>
      <c r="EPG49" s="79"/>
      <c r="EPH49" s="79"/>
      <c r="EPI49" s="566"/>
      <c r="EPJ49" s="79"/>
      <c r="EPK49" s="79"/>
      <c r="EPL49" s="79"/>
      <c r="EPM49" s="79"/>
      <c r="EPN49" s="567"/>
      <c r="EPO49" s="79"/>
      <c r="EPP49" s="79"/>
      <c r="EPQ49" s="566"/>
      <c r="EPR49" s="79"/>
      <c r="EPS49" s="79"/>
      <c r="EPT49" s="79"/>
      <c r="EPU49" s="79"/>
      <c r="EPV49" s="79"/>
      <c r="EPW49" s="79"/>
      <c r="EPX49" s="566"/>
      <c r="EPY49" s="79"/>
      <c r="EPZ49" s="79"/>
      <c r="EQA49" s="79"/>
      <c r="EQB49" s="79"/>
      <c r="EQC49" s="567"/>
      <c r="EQD49" s="79"/>
      <c r="EQE49" s="79"/>
      <c r="EQF49" s="566"/>
      <c r="EQG49" s="79"/>
      <c r="EQH49" s="79"/>
      <c r="EQI49" s="79"/>
      <c r="EQJ49" s="79"/>
      <c r="EQK49" s="79"/>
      <c r="EQL49" s="79"/>
      <c r="EQM49" s="566"/>
      <c r="EQN49" s="79"/>
      <c r="EQO49" s="79"/>
      <c r="EQP49" s="79"/>
      <c r="EQQ49" s="79"/>
      <c r="EQR49" s="567"/>
      <c r="EQS49" s="79"/>
      <c r="EQT49" s="79"/>
      <c r="EQU49" s="566"/>
      <c r="EQV49" s="79"/>
      <c r="EQW49" s="79"/>
      <c r="EQX49" s="79"/>
      <c r="EQY49" s="79"/>
      <c r="EQZ49" s="79"/>
      <c r="ERA49" s="79"/>
      <c r="ERB49" s="566"/>
      <c r="ERC49" s="79"/>
      <c r="ERD49" s="79"/>
      <c r="ERE49" s="79"/>
      <c r="ERF49" s="79"/>
      <c r="ERG49" s="567"/>
      <c r="ERH49" s="79"/>
      <c r="ERI49" s="79"/>
      <c r="ERJ49" s="566"/>
      <c r="ERK49" s="79"/>
      <c r="ERL49" s="79"/>
      <c r="ERM49" s="79"/>
      <c r="ERN49" s="79"/>
      <c r="ERO49" s="79"/>
      <c r="ERP49" s="79"/>
      <c r="ERQ49" s="566"/>
      <c r="ERR49" s="79"/>
      <c r="ERS49" s="79"/>
      <c r="ERT49" s="79"/>
      <c r="ERU49" s="79"/>
      <c r="ERV49" s="567"/>
      <c r="ERW49" s="79"/>
      <c r="ERX49" s="79"/>
      <c r="ERY49" s="566"/>
      <c r="ERZ49" s="79"/>
      <c r="ESA49" s="79"/>
      <c r="ESB49" s="79"/>
      <c r="ESC49" s="79"/>
      <c r="ESD49" s="79"/>
      <c r="ESE49" s="79"/>
      <c r="ESF49" s="566"/>
      <c r="ESG49" s="79"/>
      <c r="ESH49" s="79"/>
      <c r="ESI49" s="79"/>
      <c r="ESJ49" s="79"/>
      <c r="ESK49" s="567"/>
      <c r="ESL49" s="79"/>
      <c r="ESM49" s="79"/>
      <c r="ESN49" s="566"/>
      <c r="ESO49" s="79"/>
      <c r="ESP49" s="79"/>
      <c r="ESQ49" s="79"/>
      <c r="ESR49" s="79"/>
      <c r="ESS49" s="79"/>
      <c r="EST49" s="79"/>
      <c r="ESU49" s="566"/>
      <c r="ESV49" s="79"/>
      <c r="ESW49" s="79"/>
      <c r="ESX49" s="79"/>
      <c r="ESY49" s="79"/>
      <c r="ESZ49" s="567"/>
      <c r="ETA49" s="79"/>
      <c r="ETB49" s="79"/>
      <c r="ETC49" s="566"/>
      <c r="ETD49" s="79"/>
      <c r="ETE49" s="79"/>
      <c r="ETF49" s="79"/>
      <c r="ETG49" s="79"/>
      <c r="ETH49" s="79"/>
      <c r="ETI49" s="79"/>
      <c r="ETJ49" s="566"/>
      <c r="ETK49" s="79"/>
      <c r="ETL49" s="79"/>
      <c r="ETM49" s="79"/>
      <c r="ETN49" s="79"/>
      <c r="ETO49" s="567"/>
      <c r="ETP49" s="79"/>
      <c r="ETQ49" s="79"/>
      <c r="ETR49" s="566"/>
      <c r="ETS49" s="79"/>
      <c r="ETT49" s="79"/>
      <c r="ETU49" s="79"/>
      <c r="ETV49" s="79"/>
      <c r="ETW49" s="79"/>
      <c r="ETX49" s="79"/>
      <c r="ETY49" s="566"/>
      <c r="ETZ49" s="79"/>
      <c r="EUA49" s="79"/>
      <c r="EUB49" s="79"/>
      <c r="EUC49" s="79"/>
      <c r="EUD49" s="567"/>
      <c r="EUE49" s="79"/>
      <c r="EUF49" s="79"/>
      <c r="EUG49" s="566"/>
      <c r="EUH49" s="79"/>
      <c r="EUI49" s="79"/>
      <c r="EUJ49" s="79"/>
      <c r="EUK49" s="79"/>
      <c r="EUL49" s="79"/>
      <c r="EUM49" s="79"/>
      <c r="EUN49" s="566"/>
      <c r="EUO49" s="79"/>
      <c r="EUP49" s="79"/>
      <c r="EUQ49" s="79"/>
      <c r="EUR49" s="79"/>
      <c r="EUS49" s="567"/>
      <c r="EUT49" s="79"/>
      <c r="EUU49" s="79"/>
      <c r="EUV49" s="566"/>
      <c r="EUW49" s="79"/>
      <c r="EUX49" s="79"/>
      <c r="EUY49" s="79"/>
      <c r="EUZ49" s="79"/>
      <c r="EVA49" s="79"/>
      <c r="EVB49" s="79"/>
      <c r="EVC49" s="566"/>
      <c r="EVD49" s="79"/>
      <c r="EVE49" s="79"/>
      <c r="EVF49" s="79"/>
      <c r="EVG49" s="79"/>
      <c r="EVH49" s="567"/>
      <c r="EVI49" s="79"/>
      <c r="EVJ49" s="79"/>
      <c r="EVK49" s="566"/>
      <c r="EVL49" s="79"/>
      <c r="EVM49" s="79"/>
      <c r="EVN49" s="79"/>
      <c r="EVO49" s="79"/>
      <c r="EVP49" s="79"/>
      <c r="EVQ49" s="79"/>
      <c r="EVR49" s="566"/>
      <c r="EVS49" s="79"/>
      <c r="EVT49" s="79"/>
      <c r="EVU49" s="79"/>
      <c r="EVV49" s="79"/>
      <c r="EVW49" s="567"/>
      <c r="EVX49" s="79"/>
      <c r="EVY49" s="79"/>
      <c r="EVZ49" s="566"/>
      <c r="EWA49" s="79"/>
      <c r="EWB49" s="79"/>
      <c r="EWC49" s="79"/>
      <c r="EWD49" s="79"/>
      <c r="EWE49" s="79"/>
      <c r="EWF49" s="79"/>
      <c r="EWG49" s="566"/>
      <c r="EWH49" s="79"/>
      <c r="EWI49" s="79"/>
      <c r="EWJ49" s="79"/>
      <c r="EWK49" s="79"/>
      <c r="EWL49" s="567"/>
      <c r="EWM49" s="79"/>
      <c r="EWN49" s="79"/>
      <c r="EWO49" s="566"/>
      <c r="EWP49" s="79"/>
      <c r="EWQ49" s="79"/>
      <c r="EWR49" s="79"/>
      <c r="EWS49" s="79"/>
      <c r="EWT49" s="79"/>
      <c r="EWU49" s="79"/>
      <c r="EWV49" s="566"/>
      <c r="EWW49" s="79"/>
      <c r="EWX49" s="79"/>
      <c r="EWY49" s="79"/>
      <c r="EWZ49" s="79"/>
      <c r="EXA49" s="567"/>
      <c r="EXB49" s="79"/>
      <c r="EXC49" s="79"/>
      <c r="EXD49" s="566"/>
      <c r="EXE49" s="79"/>
      <c r="EXF49" s="79"/>
      <c r="EXG49" s="79"/>
      <c r="EXH49" s="79"/>
      <c r="EXI49" s="79"/>
      <c r="EXJ49" s="79"/>
      <c r="EXK49" s="566"/>
      <c r="EXL49" s="79"/>
      <c r="EXM49" s="79"/>
      <c r="EXN49" s="79"/>
      <c r="EXO49" s="79"/>
      <c r="EXP49" s="567"/>
      <c r="EXQ49" s="79"/>
      <c r="EXR49" s="79"/>
      <c r="EXS49" s="566"/>
      <c r="EXT49" s="79"/>
      <c r="EXU49" s="79"/>
      <c r="EXV49" s="79"/>
      <c r="EXW49" s="79"/>
      <c r="EXX49" s="79"/>
      <c r="EXY49" s="79"/>
      <c r="EXZ49" s="566"/>
      <c r="EYA49" s="79"/>
      <c r="EYB49" s="79"/>
      <c r="EYC49" s="79"/>
      <c r="EYD49" s="79"/>
      <c r="EYE49" s="567"/>
      <c r="EYF49" s="79"/>
      <c r="EYG49" s="79"/>
      <c r="EYH49" s="566"/>
      <c r="EYI49" s="79"/>
      <c r="EYJ49" s="79"/>
      <c r="EYK49" s="79"/>
      <c r="EYL49" s="79"/>
      <c r="EYM49" s="79"/>
      <c r="EYN49" s="79"/>
      <c r="EYO49" s="566"/>
      <c r="EYP49" s="79"/>
      <c r="EYQ49" s="79"/>
      <c r="EYR49" s="79"/>
      <c r="EYS49" s="79"/>
      <c r="EYT49" s="567"/>
      <c r="EYU49" s="79"/>
      <c r="EYV49" s="79"/>
      <c r="EYW49" s="566"/>
      <c r="EYX49" s="79"/>
      <c r="EYY49" s="79"/>
      <c r="EYZ49" s="79"/>
      <c r="EZA49" s="79"/>
      <c r="EZB49" s="79"/>
      <c r="EZC49" s="79"/>
      <c r="EZD49" s="566"/>
      <c r="EZE49" s="79"/>
      <c r="EZF49" s="79"/>
      <c r="EZG49" s="79"/>
      <c r="EZH49" s="79"/>
      <c r="EZI49" s="567"/>
      <c r="EZJ49" s="79"/>
      <c r="EZK49" s="79"/>
      <c r="EZL49" s="566"/>
      <c r="EZM49" s="79"/>
      <c r="EZN49" s="79"/>
      <c r="EZO49" s="79"/>
      <c r="EZP49" s="79"/>
      <c r="EZQ49" s="79"/>
      <c r="EZR49" s="79"/>
      <c r="EZS49" s="566"/>
      <c r="EZT49" s="79"/>
      <c r="EZU49" s="79"/>
      <c r="EZV49" s="79"/>
      <c r="EZW49" s="79"/>
      <c r="EZX49" s="567"/>
      <c r="EZY49" s="79"/>
      <c r="EZZ49" s="79"/>
      <c r="FAA49" s="566"/>
      <c r="FAB49" s="79"/>
      <c r="FAC49" s="79"/>
      <c r="FAD49" s="79"/>
      <c r="FAE49" s="79"/>
      <c r="FAF49" s="79"/>
      <c r="FAG49" s="79"/>
      <c r="FAH49" s="566"/>
      <c r="FAI49" s="79"/>
      <c r="FAJ49" s="79"/>
      <c r="FAK49" s="79"/>
      <c r="FAL49" s="79"/>
      <c r="FAM49" s="567"/>
      <c r="FAN49" s="79"/>
      <c r="FAO49" s="79"/>
      <c r="FAP49" s="566"/>
      <c r="FAQ49" s="79"/>
      <c r="FAR49" s="79"/>
      <c r="FAS49" s="79"/>
      <c r="FAT49" s="79"/>
      <c r="FAU49" s="79"/>
      <c r="FAV49" s="79"/>
      <c r="FAW49" s="566"/>
      <c r="FAX49" s="79"/>
      <c r="FAY49" s="79"/>
      <c r="FAZ49" s="79"/>
      <c r="FBA49" s="79"/>
      <c r="FBB49" s="567"/>
      <c r="FBC49" s="79"/>
      <c r="FBD49" s="79"/>
      <c r="FBE49" s="566"/>
      <c r="FBF49" s="79"/>
      <c r="FBG49" s="79"/>
      <c r="FBH49" s="79"/>
      <c r="FBI49" s="79"/>
      <c r="FBJ49" s="79"/>
      <c r="FBK49" s="79"/>
      <c r="FBL49" s="566"/>
      <c r="FBM49" s="79"/>
      <c r="FBN49" s="79"/>
      <c r="FBO49" s="79"/>
      <c r="FBP49" s="79"/>
      <c r="FBQ49" s="567"/>
      <c r="FBR49" s="79"/>
      <c r="FBS49" s="79"/>
      <c r="FBT49" s="566"/>
      <c r="FBU49" s="79"/>
      <c r="FBV49" s="79"/>
      <c r="FBW49" s="79"/>
      <c r="FBX49" s="79"/>
      <c r="FBY49" s="79"/>
      <c r="FBZ49" s="79"/>
      <c r="FCA49" s="566"/>
      <c r="FCB49" s="79"/>
      <c r="FCC49" s="79"/>
      <c r="FCD49" s="79"/>
      <c r="FCE49" s="79"/>
      <c r="FCF49" s="567"/>
      <c r="FCG49" s="79"/>
      <c r="FCH49" s="79"/>
      <c r="FCI49" s="566"/>
      <c r="FCJ49" s="79"/>
      <c r="FCK49" s="79"/>
      <c r="FCL49" s="79"/>
      <c r="FCM49" s="79"/>
      <c r="FCN49" s="79"/>
      <c r="FCO49" s="79"/>
      <c r="FCP49" s="566"/>
      <c r="FCQ49" s="79"/>
      <c r="FCR49" s="79"/>
      <c r="FCS49" s="79"/>
      <c r="FCT49" s="79"/>
      <c r="FCU49" s="567"/>
      <c r="FCV49" s="79"/>
      <c r="FCW49" s="79"/>
      <c r="FCX49" s="566"/>
      <c r="FCY49" s="79"/>
      <c r="FCZ49" s="79"/>
      <c r="FDA49" s="79"/>
      <c r="FDB49" s="79"/>
      <c r="FDC49" s="79"/>
      <c r="FDD49" s="79"/>
      <c r="FDE49" s="566"/>
      <c r="FDF49" s="79"/>
      <c r="FDG49" s="79"/>
      <c r="FDH49" s="79"/>
      <c r="FDI49" s="79"/>
      <c r="FDJ49" s="567"/>
      <c r="FDK49" s="79"/>
      <c r="FDL49" s="79"/>
      <c r="FDM49" s="566"/>
      <c r="FDN49" s="79"/>
      <c r="FDO49" s="79"/>
      <c r="FDP49" s="79"/>
      <c r="FDQ49" s="79"/>
      <c r="FDR49" s="79"/>
      <c r="FDS49" s="79"/>
      <c r="FDT49" s="566"/>
      <c r="FDU49" s="79"/>
      <c r="FDV49" s="79"/>
      <c r="FDW49" s="79"/>
      <c r="FDX49" s="79"/>
      <c r="FDY49" s="567"/>
      <c r="FDZ49" s="79"/>
      <c r="FEA49" s="79"/>
      <c r="FEB49" s="566"/>
      <c r="FEC49" s="79"/>
      <c r="FED49" s="79"/>
      <c r="FEE49" s="79"/>
      <c r="FEF49" s="79"/>
      <c r="FEG49" s="79"/>
      <c r="FEH49" s="79"/>
      <c r="FEI49" s="566"/>
      <c r="FEJ49" s="79"/>
      <c r="FEK49" s="79"/>
      <c r="FEL49" s="79"/>
      <c r="FEM49" s="79"/>
      <c r="FEN49" s="567"/>
      <c r="FEO49" s="79"/>
      <c r="FEP49" s="79"/>
      <c r="FEQ49" s="566"/>
      <c r="FER49" s="79"/>
      <c r="FES49" s="79"/>
      <c r="FET49" s="79"/>
      <c r="FEU49" s="79"/>
      <c r="FEV49" s="79"/>
      <c r="FEW49" s="79"/>
      <c r="FEX49" s="566"/>
      <c r="FEY49" s="79"/>
      <c r="FEZ49" s="79"/>
      <c r="FFA49" s="79"/>
      <c r="FFB49" s="79"/>
      <c r="FFC49" s="567"/>
      <c r="FFD49" s="79"/>
      <c r="FFE49" s="79"/>
      <c r="FFF49" s="566"/>
      <c r="FFG49" s="79"/>
      <c r="FFH49" s="79"/>
      <c r="FFI49" s="79"/>
      <c r="FFJ49" s="79"/>
      <c r="FFK49" s="79"/>
      <c r="FFL49" s="79"/>
      <c r="FFM49" s="566"/>
      <c r="FFN49" s="79"/>
      <c r="FFO49" s="79"/>
      <c r="FFP49" s="79"/>
      <c r="FFQ49" s="79"/>
      <c r="FFR49" s="567"/>
      <c r="FFS49" s="79"/>
      <c r="FFT49" s="79"/>
      <c r="FFU49" s="566"/>
      <c r="FFV49" s="79"/>
      <c r="FFW49" s="79"/>
      <c r="FFX49" s="79"/>
      <c r="FFY49" s="79"/>
      <c r="FFZ49" s="79"/>
      <c r="FGA49" s="79"/>
      <c r="FGB49" s="566"/>
      <c r="FGC49" s="79"/>
      <c r="FGD49" s="79"/>
      <c r="FGE49" s="79"/>
      <c r="FGF49" s="79"/>
      <c r="FGG49" s="567"/>
      <c r="FGH49" s="79"/>
      <c r="FGI49" s="79"/>
      <c r="FGJ49" s="566"/>
      <c r="FGK49" s="79"/>
      <c r="FGL49" s="79"/>
      <c r="FGM49" s="79"/>
      <c r="FGN49" s="79"/>
      <c r="FGO49" s="79"/>
      <c r="FGP49" s="79"/>
      <c r="FGQ49" s="566"/>
      <c r="FGR49" s="79"/>
      <c r="FGS49" s="79"/>
      <c r="FGT49" s="79"/>
      <c r="FGU49" s="79"/>
      <c r="FGV49" s="567"/>
      <c r="FGW49" s="79"/>
      <c r="FGX49" s="79"/>
      <c r="FGY49" s="566"/>
      <c r="FGZ49" s="79"/>
      <c r="FHA49" s="79"/>
      <c r="FHB49" s="79"/>
      <c r="FHC49" s="79"/>
      <c r="FHD49" s="79"/>
      <c r="FHE49" s="79"/>
      <c r="FHF49" s="566"/>
      <c r="FHG49" s="79"/>
      <c r="FHH49" s="79"/>
      <c r="FHI49" s="79"/>
      <c r="FHJ49" s="79"/>
      <c r="FHK49" s="567"/>
      <c r="FHL49" s="79"/>
      <c r="FHM49" s="79"/>
      <c r="FHN49" s="566"/>
      <c r="FHO49" s="79"/>
      <c r="FHP49" s="79"/>
      <c r="FHQ49" s="79"/>
      <c r="FHR49" s="79"/>
      <c r="FHS49" s="79"/>
      <c r="FHT49" s="79"/>
      <c r="FHU49" s="566"/>
      <c r="FHV49" s="79"/>
      <c r="FHW49" s="79"/>
      <c r="FHX49" s="79"/>
      <c r="FHY49" s="79"/>
      <c r="FHZ49" s="567"/>
      <c r="FIA49" s="79"/>
      <c r="FIB49" s="79"/>
      <c r="FIC49" s="566"/>
      <c r="FID49" s="79"/>
      <c r="FIE49" s="79"/>
      <c r="FIF49" s="79"/>
      <c r="FIG49" s="79"/>
      <c r="FIH49" s="79"/>
      <c r="FII49" s="79"/>
      <c r="FIJ49" s="566"/>
      <c r="FIK49" s="79"/>
      <c r="FIL49" s="79"/>
      <c r="FIM49" s="79"/>
      <c r="FIN49" s="79"/>
      <c r="FIO49" s="567"/>
      <c r="FIP49" s="79"/>
      <c r="FIQ49" s="79"/>
      <c r="FIR49" s="566"/>
      <c r="FIS49" s="79"/>
      <c r="FIT49" s="79"/>
      <c r="FIU49" s="79"/>
      <c r="FIV49" s="79"/>
      <c r="FIW49" s="79"/>
      <c r="FIX49" s="79"/>
      <c r="FIY49" s="566"/>
      <c r="FIZ49" s="79"/>
      <c r="FJA49" s="79"/>
      <c r="FJB49" s="79"/>
      <c r="FJC49" s="79"/>
      <c r="FJD49" s="567"/>
      <c r="FJE49" s="79"/>
      <c r="FJF49" s="79"/>
      <c r="FJG49" s="566"/>
      <c r="FJH49" s="79"/>
      <c r="FJI49" s="79"/>
      <c r="FJJ49" s="79"/>
      <c r="FJK49" s="79"/>
      <c r="FJL49" s="79"/>
      <c r="FJM49" s="79"/>
      <c r="FJN49" s="566"/>
      <c r="FJO49" s="79"/>
      <c r="FJP49" s="79"/>
      <c r="FJQ49" s="79"/>
      <c r="FJR49" s="79"/>
      <c r="FJS49" s="567"/>
      <c r="FJT49" s="79"/>
      <c r="FJU49" s="79"/>
      <c r="FJV49" s="566"/>
      <c r="FJW49" s="79"/>
      <c r="FJX49" s="79"/>
      <c r="FJY49" s="79"/>
      <c r="FJZ49" s="79"/>
      <c r="FKA49" s="79"/>
      <c r="FKB49" s="79"/>
      <c r="FKC49" s="566"/>
      <c r="FKD49" s="79"/>
      <c r="FKE49" s="79"/>
      <c r="FKF49" s="79"/>
      <c r="FKG49" s="79"/>
      <c r="FKH49" s="567"/>
      <c r="FKI49" s="79"/>
      <c r="FKJ49" s="79"/>
      <c r="FKK49" s="566"/>
      <c r="FKL49" s="79"/>
      <c r="FKM49" s="79"/>
      <c r="FKN49" s="79"/>
      <c r="FKO49" s="79"/>
      <c r="FKP49" s="79"/>
      <c r="FKQ49" s="79"/>
      <c r="FKR49" s="566"/>
      <c r="FKS49" s="79"/>
      <c r="FKT49" s="79"/>
      <c r="FKU49" s="79"/>
      <c r="FKV49" s="79"/>
      <c r="FKW49" s="567"/>
      <c r="FKX49" s="79"/>
      <c r="FKY49" s="79"/>
      <c r="FKZ49" s="566"/>
      <c r="FLA49" s="79"/>
      <c r="FLB49" s="79"/>
      <c r="FLC49" s="79"/>
      <c r="FLD49" s="79"/>
      <c r="FLE49" s="79"/>
      <c r="FLF49" s="79"/>
      <c r="FLG49" s="566"/>
      <c r="FLH49" s="79"/>
      <c r="FLI49" s="79"/>
      <c r="FLJ49" s="79"/>
      <c r="FLK49" s="79"/>
      <c r="FLL49" s="567"/>
      <c r="FLM49" s="79"/>
      <c r="FLN49" s="79"/>
      <c r="FLO49" s="566"/>
      <c r="FLP49" s="79"/>
      <c r="FLQ49" s="79"/>
      <c r="FLR49" s="79"/>
      <c r="FLS49" s="79"/>
      <c r="FLT49" s="79"/>
      <c r="FLU49" s="79"/>
      <c r="FLV49" s="566"/>
      <c r="FLW49" s="79"/>
      <c r="FLX49" s="79"/>
      <c r="FLY49" s="79"/>
      <c r="FLZ49" s="79"/>
      <c r="FMA49" s="567"/>
      <c r="FMB49" s="79"/>
      <c r="FMC49" s="79"/>
      <c r="FMD49" s="566"/>
      <c r="FME49" s="79"/>
      <c r="FMF49" s="79"/>
      <c r="FMG49" s="79"/>
      <c r="FMH49" s="79"/>
      <c r="FMI49" s="79"/>
      <c r="FMJ49" s="79"/>
      <c r="FMK49" s="566"/>
      <c r="FML49" s="79"/>
      <c r="FMM49" s="79"/>
      <c r="FMN49" s="79"/>
      <c r="FMO49" s="79"/>
      <c r="FMP49" s="567"/>
      <c r="FMQ49" s="79"/>
      <c r="FMR49" s="79"/>
      <c r="FMS49" s="566"/>
      <c r="FMT49" s="79"/>
      <c r="FMU49" s="79"/>
      <c r="FMV49" s="79"/>
      <c r="FMW49" s="79"/>
      <c r="FMX49" s="79"/>
      <c r="FMY49" s="79"/>
      <c r="FMZ49" s="566"/>
      <c r="FNA49" s="79"/>
      <c r="FNB49" s="79"/>
      <c r="FNC49" s="79"/>
      <c r="FND49" s="79"/>
      <c r="FNE49" s="567"/>
      <c r="FNF49" s="79"/>
      <c r="FNG49" s="79"/>
      <c r="FNH49" s="566"/>
      <c r="FNI49" s="79"/>
      <c r="FNJ49" s="79"/>
      <c r="FNK49" s="79"/>
      <c r="FNL49" s="79"/>
      <c r="FNM49" s="79"/>
      <c r="FNN49" s="79"/>
      <c r="FNO49" s="566"/>
      <c r="FNP49" s="79"/>
      <c r="FNQ49" s="79"/>
      <c r="FNR49" s="79"/>
      <c r="FNS49" s="79"/>
      <c r="FNT49" s="567"/>
      <c r="FNU49" s="79"/>
      <c r="FNV49" s="79"/>
      <c r="FNW49" s="566"/>
      <c r="FNX49" s="79"/>
      <c r="FNY49" s="79"/>
      <c r="FNZ49" s="79"/>
      <c r="FOA49" s="79"/>
      <c r="FOB49" s="79"/>
      <c r="FOC49" s="79"/>
      <c r="FOD49" s="566"/>
      <c r="FOE49" s="79"/>
      <c r="FOF49" s="79"/>
      <c r="FOG49" s="79"/>
      <c r="FOH49" s="79"/>
      <c r="FOI49" s="567"/>
      <c r="FOJ49" s="79"/>
      <c r="FOK49" s="79"/>
      <c r="FOL49" s="566"/>
      <c r="FOM49" s="79"/>
      <c r="FON49" s="79"/>
      <c r="FOO49" s="79"/>
      <c r="FOP49" s="79"/>
      <c r="FOQ49" s="79"/>
      <c r="FOR49" s="79"/>
      <c r="FOS49" s="566"/>
      <c r="FOT49" s="79"/>
      <c r="FOU49" s="79"/>
      <c r="FOV49" s="79"/>
      <c r="FOW49" s="79"/>
      <c r="FOX49" s="567"/>
      <c r="FOY49" s="79"/>
      <c r="FOZ49" s="79"/>
      <c r="FPA49" s="566"/>
      <c r="FPB49" s="79"/>
      <c r="FPC49" s="79"/>
      <c r="FPD49" s="79"/>
      <c r="FPE49" s="79"/>
      <c r="FPF49" s="79"/>
      <c r="FPG49" s="79"/>
      <c r="FPH49" s="566"/>
      <c r="FPI49" s="79"/>
      <c r="FPJ49" s="79"/>
      <c r="FPK49" s="79"/>
      <c r="FPL49" s="79"/>
      <c r="FPM49" s="567"/>
      <c r="FPN49" s="79"/>
      <c r="FPO49" s="79"/>
      <c r="FPP49" s="566"/>
      <c r="FPQ49" s="79"/>
      <c r="FPR49" s="79"/>
      <c r="FPS49" s="79"/>
      <c r="FPT49" s="79"/>
      <c r="FPU49" s="79"/>
      <c r="FPV49" s="79"/>
      <c r="FPW49" s="566"/>
      <c r="FPX49" s="79"/>
      <c r="FPY49" s="79"/>
      <c r="FPZ49" s="79"/>
      <c r="FQA49" s="79"/>
      <c r="FQB49" s="567"/>
      <c r="FQC49" s="79"/>
      <c r="FQD49" s="79"/>
      <c r="FQE49" s="566"/>
      <c r="FQF49" s="79"/>
      <c r="FQG49" s="79"/>
      <c r="FQH49" s="79"/>
      <c r="FQI49" s="79"/>
      <c r="FQJ49" s="79"/>
      <c r="FQK49" s="79"/>
      <c r="FQL49" s="566"/>
      <c r="FQM49" s="79"/>
      <c r="FQN49" s="79"/>
      <c r="FQO49" s="79"/>
      <c r="FQP49" s="79"/>
      <c r="FQQ49" s="567"/>
      <c r="FQR49" s="79"/>
      <c r="FQS49" s="79"/>
      <c r="FQT49" s="566"/>
      <c r="FQU49" s="79"/>
      <c r="FQV49" s="79"/>
      <c r="FQW49" s="79"/>
      <c r="FQX49" s="79"/>
      <c r="FQY49" s="79"/>
      <c r="FQZ49" s="79"/>
      <c r="FRA49" s="566"/>
      <c r="FRB49" s="79"/>
      <c r="FRC49" s="79"/>
      <c r="FRD49" s="79"/>
      <c r="FRE49" s="79"/>
      <c r="FRF49" s="567"/>
      <c r="FRG49" s="79"/>
      <c r="FRH49" s="79"/>
      <c r="FRI49" s="566"/>
      <c r="FRJ49" s="79"/>
      <c r="FRK49" s="79"/>
      <c r="FRL49" s="79"/>
      <c r="FRM49" s="79"/>
      <c r="FRN49" s="79"/>
      <c r="FRO49" s="79"/>
      <c r="FRP49" s="566"/>
      <c r="FRQ49" s="79"/>
      <c r="FRR49" s="79"/>
      <c r="FRS49" s="79"/>
      <c r="FRT49" s="79"/>
      <c r="FRU49" s="567"/>
      <c r="FRV49" s="79"/>
      <c r="FRW49" s="79"/>
      <c r="FRX49" s="566"/>
      <c r="FRY49" s="79"/>
      <c r="FRZ49" s="79"/>
      <c r="FSA49" s="79"/>
      <c r="FSB49" s="79"/>
      <c r="FSC49" s="79"/>
      <c r="FSD49" s="79"/>
      <c r="FSE49" s="566"/>
      <c r="FSF49" s="79"/>
      <c r="FSG49" s="79"/>
      <c r="FSH49" s="79"/>
      <c r="FSI49" s="79"/>
      <c r="FSJ49" s="567"/>
      <c r="FSK49" s="79"/>
      <c r="FSL49" s="79"/>
      <c r="FSM49" s="566"/>
      <c r="FSN49" s="79"/>
      <c r="FSO49" s="79"/>
      <c r="FSP49" s="79"/>
      <c r="FSQ49" s="79"/>
      <c r="FSR49" s="79"/>
      <c r="FSS49" s="79"/>
      <c r="FST49" s="566"/>
      <c r="FSU49" s="79"/>
      <c r="FSV49" s="79"/>
      <c r="FSW49" s="79"/>
      <c r="FSX49" s="79"/>
      <c r="FSY49" s="567"/>
      <c r="FSZ49" s="79"/>
      <c r="FTA49" s="79"/>
      <c r="FTB49" s="566"/>
      <c r="FTC49" s="79"/>
      <c r="FTD49" s="79"/>
      <c r="FTE49" s="79"/>
      <c r="FTF49" s="79"/>
      <c r="FTG49" s="79"/>
      <c r="FTH49" s="79"/>
      <c r="FTI49" s="566"/>
      <c r="FTJ49" s="79"/>
      <c r="FTK49" s="79"/>
      <c r="FTL49" s="79"/>
      <c r="FTM49" s="79"/>
      <c r="FTN49" s="567"/>
      <c r="FTO49" s="79"/>
      <c r="FTP49" s="79"/>
      <c r="FTQ49" s="566"/>
      <c r="FTR49" s="79"/>
      <c r="FTS49" s="79"/>
      <c r="FTT49" s="79"/>
      <c r="FTU49" s="79"/>
      <c r="FTV49" s="79"/>
      <c r="FTW49" s="79"/>
      <c r="FTX49" s="566"/>
      <c r="FTY49" s="79"/>
      <c r="FTZ49" s="79"/>
      <c r="FUA49" s="79"/>
      <c r="FUB49" s="79"/>
      <c r="FUC49" s="567"/>
      <c r="FUD49" s="79"/>
      <c r="FUE49" s="79"/>
      <c r="FUF49" s="566"/>
      <c r="FUG49" s="79"/>
      <c r="FUH49" s="79"/>
      <c r="FUI49" s="79"/>
      <c r="FUJ49" s="79"/>
      <c r="FUK49" s="79"/>
      <c r="FUL49" s="79"/>
      <c r="FUM49" s="566"/>
      <c r="FUN49" s="79"/>
      <c r="FUO49" s="79"/>
      <c r="FUP49" s="79"/>
      <c r="FUQ49" s="79"/>
      <c r="FUR49" s="567"/>
      <c r="FUS49" s="79"/>
      <c r="FUT49" s="79"/>
      <c r="FUU49" s="566"/>
      <c r="FUV49" s="79"/>
      <c r="FUW49" s="79"/>
      <c r="FUX49" s="79"/>
      <c r="FUY49" s="79"/>
      <c r="FUZ49" s="79"/>
      <c r="FVA49" s="79"/>
      <c r="FVB49" s="566"/>
      <c r="FVC49" s="79"/>
      <c r="FVD49" s="79"/>
      <c r="FVE49" s="79"/>
      <c r="FVF49" s="79"/>
      <c r="FVG49" s="567"/>
      <c r="FVH49" s="79"/>
      <c r="FVI49" s="79"/>
      <c r="FVJ49" s="566"/>
      <c r="FVK49" s="79"/>
      <c r="FVL49" s="79"/>
      <c r="FVM49" s="79"/>
      <c r="FVN49" s="79"/>
      <c r="FVO49" s="79"/>
      <c r="FVP49" s="79"/>
      <c r="FVQ49" s="566"/>
      <c r="FVR49" s="79"/>
      <c r="FVS49" s="79"/>
      <c r="FVT49" s="79"/>
      <c r="FVU49" s="79"/>
      <c r="FVV49" s="567"/>
      <c r="FVW49" s="79"/>
      <c r="FVX49" s="79"/>
      <c r="FVY49" s="566"/>
      <c r="FVZ49" s="79"/>
      <c r="FWA49" s="79"/>
      <c r="FWB49" s="79"/>
      <c r="FWC49" s="79"/>
      <c r="FWD49" s="79"/>
      <c r="FWE49" s="79"/>
      <c r="FWF49" s="566"/>
      <c r="FWG49" s="79"/>
      <c r="FWH49" s="79"/>
      <c r="FWI49" s="79"/>
      <c r="FWJ49" s="79"/>
      <c r="FWK49" s="567"/>
      <c r="FWL49" s="79"/>
      <c r="FWM49" s="79"/>
      <c r="FWN49" s="566"/>
      <c r="FWO49" s="79"/>
      <c r="FWP49" s="79"/>
      <c r="FWQ49" s="79"/>
      <c r="FWR49" s="79"/>
      <c r="FWS49" s="79"/>
      <c r="FWT49" s="79"/>
      <c r="FWU49" s="566"/>
      <c r="FWV49" s="79"/>
      <c r="FWW49" s="79"/>
      <c r="FWX49" s="79"/>
      <c r="FWY49" s="79"/>
      <c r="FWZ49" s="567"/>
      <c r="FXA49" s="79"/>
      <c r="FXB49" s="79"/>
      <c r="FXC49" s="566"/>
      <c r="FXD49" s="79"/>
      <c r="FXE49" s="79"/>
      <c r="FXF49" s="79"/>
      <c r="FXG49" s="79"/>
      <c r="FXH49" s="79"/>
      <c r="FXI49" s="79"/>
      <c r="FXJ49" s="566"/>
      <c r="FXK49" s="79"/>
      <c r="FXL49" s="79"/>
      <c r="FXM49" s="79"/>
      <c r="FXN49" s="79"/>
      <c r="FXO49" s="567"/>
      <c r="FXP49" s="79"/>
      <c r="FXQ49" s="79"/>
      <c r="FXR49" s="566"/>
      <c r="FXS49" s="79"/>
      <c r="FXT49" s="79"/>
      <c r="FXU49" s="79"/>
      <c r="FXV49" s="79"/>
      <c r="FXW49" s="79"/>
      <c r="FXX49" s="79"/>
      <c r="FXY49" s="566"/>
      <c r="FXZ49" s="79"/>
      <c r="FYA49" s="79"/>
      <c r="FYB49" s="79"/>
      <c r="FYC49" s="79"/>
      <c r="FYD49" s="567"/>
      <c r="FYE49" s="79"/>
      <c r="FYF49" s="79"/>
      <c r="FYG49" s="566"/>
      <c r="FYH49" s="79"/>
      <c r="FYI49" s="79"/>
      <c r="FYJ49" s="79"/>
      <c r="FYK49" s="79"/>
      <c r="FYL49" s="79"/>
      <c r="FYM49" s="79"/>
      <c r="FYN49" s="566"/>
      <c r="FYO49" s="79"/>
      <c r="FYP49" s="79"/>
      <c r="FYQ49" s="79"/>
      <c r="FYR49" s="79"/>
      <c r="FYS49" s="567"/>
      <c r="FYT49" s="79"/>
      <c r="FYU49" s="79"/>
      <c r="FYV49" s="566"/>
      <c r="FYW49" s="79"/>
      <c r="FYX49" s="79"/>
      <c r="FYY49" s="79"/>
      <c r="FYZ49" s="79"/>
      <c r="FZA49" s="79"/>
      <c r="FZB49" s="79"/>
      <c r="FZC49" s="566"/>
      <c r="FZD49" s="79"/>
      <c r="FZE49" s="79"/>
      <c r="FZF49" s="79"/>
      <c r="FZG49" s="79"/>
      <c r="FZH49" s="567"/>
      <c r="FZI49" s="79"/>
      <c r="FZJ49" s="79"/>
      <c r="FZK49" s="566"/>
      <c r="FZL49" s="79"/>
      <c r="FZM49" s="79"/>
      <c r="FZN49" s="79"/>
      <c r="FZO49" s="79"/>
      <c r="FZP49" s="79"/>
      <c r="FZQ49" s="79"/>
      <c r="FZR49" s="566"/>
      <c r="FZS49" s="79"/>
      <c r="FZT49" s="79"/>
      <c r="FZU49" s="79"/>
      <c r="FZV49" s="79"/>
      <c r="FZW49" s="567"/>
      <c r="FZX49" s="79"/>
      <c r="FZY49" s="79"/>
      <c r="FZZ49" s="566"/>
      <c r="GAA49" s="79"/>
      <c r="GAB49" s="79"/>
      <c r="GAC49" s="79"/>
      <c r="GAD49" s="79"/>
      <c r="GAE49" s="79"/>
      <c r="GAF49" s="79"/>
      <c r="GAG49" s="566"/>
      <c r="GAH49" s="79"/>
      <c r="GAI49" s="79"/>
      <c r="GAJ49" s="79"/>
      <c r="GAK49" s="79"/>
      <c r="GAL49" s="567"/>
      <c r="GAM49" s="79"/>
      <c r="GAN49" s="79"/>
      <c r="GAO49" s="566"/>
      <c r="GAP49" s="79"/>
      <c r="GAQ49" s="79"/>
      <c r="GAR49" s="79"/>
      <c r="GAS49" s="79"/>
      <c r="GAT49" s="79"/>
      <c r="GAU49" s="79"/>
      <c r="GAV49" s="566"/>
      <c r="GAW49" s="79"/>
      <c r="GAX49" s="79"/>
      <c r="GAY49" s="79"/>
      <c r="GAZ49" s="79"/>
      <c r="GBA49" s="567"/>
      <c r="GBB49" s="79"/>
      <c r="GBC49" s="79"/>
      <c r="GBD49" s="566"/>
      <c r="GBE49" s="79"/>
      <c r="GBF49" s="79"/>
      <c r="GBG49" s="79"/>
      <c r="GBH49" s="79"/>
      <c r="GBI49" s="79"/>
      <c r="GBJ49" s="79"/>
      <c r="GBK49" s="566"/>
      <c r="GBL49" s="79"/>
      <c r="GBM49" s="79"/>
      <c r="GBN49" s="79"/>
      <c r="GBO49" s="79"/>
      <c r="GBP49" s="567"/>
      <c r="GBQ49" s="79"/>
      <c r="GBR49" s="79"/>
      <c r="GBS49" s="566"/>
      <c r="GBT49" s="79"/>
      <c r="GBU49" s="79"/>
      <c r="GBV49" s="79"/>
      <c r="GBW49" s="79"/>
      <c r="GBX49" s="79"/>
      <c r="GBY49" s="79"/>
      <c r="GBZ49" s="566"/>
      <c r="GCA49" s="79"/>
      <c r="GCB49" s="79"/>
      <c r="GCC49" s="79"/>
      <c r="GCD49" s="79"/>
      <c r="GCE49" s="567"/>
      <c r="GCF49" s="79"/>
      <c r="GCG49" s="79"/>
      <c r="GCH49" s="566"/>
      <c r="GCI49" s="79"/>
      <c r="GCJ49" s="79"/>
      <c r="GCK49" s="79"/>
      <c r="GCL49" s="79"/>
      <c r="GCM49" s="79"/>
      <c r="GCN49" s="79"/>
      <c r="GCO49" s="566"/>
      <c r="GCP49" s="79"/>
      <c r="GCQ49" s="79"/>
      <c r="GCR49" s="79"/>
      <c r="GCS49" s="79"/>
      <c r="GCT49" s="567"/>
      <c r="GCU49" s="79"/>
      <c r="GCV49" s="79"/>
      <c r="GCW49" s="566"/>
      <c r="GCX49" s="79"/>
      <c r="GCY49" s="79"/>
      <c r="GCZ49" s="79"/>
      <c r="GDA49" s="79"/>
      <c r="GDB49" s="79"/>
      <c r="GDC49" s="79"/>
      <c r="GDD49" s="566"/>
      <c r="GDE49" s="79"/>
      <c r="GDF49" s="79"/>
      <c r="GDG49" s="79"/>
      <c r="GDH49" s="79"/>
      <c r="GDI49" s="567"/>
      <c r="GDJ49" s="79"/>
      <c r="GDK49" s="79"/>
      <c r="GDL49" s="566"/>
      <c r="GDM49" s="79"/>
      <c r="GDN49" s="79"/>
      <c r="GDO49" s="79"/>
      <c r="GDP49" s="79"/>
      <c r="GDQ49" s="79"/>
      <c r="GDR49" s="79"/>
      <c r="GDS49" s="566"/>
      <c r="GDT49" s="79"/>
      <c r="GDU49" s="79"/>
      <c r="GDV49" s="79"/>
      <c r="GDW49" s="79"/>
      <c r="GDX49" s="567"/>
      <c r="GDY49" s="79"/>
      <c r="GDZ49" s="79"/>
      <c r="GEA49" s="566"/>
      <c r="GEB49" s="79"/>
      <c r="GEC49" s="79"/>
      <c r="GED49" s="79"/>
      <c r="GEE49" s="79"/>
      <c r="GEF49" s="79"/>
      <c r="GEG49" s="79"/>
      <c r="GEH49" s="566"/>
      <c r="GEI49" s="79"/>
      <c r="GEJ49" s="79"/>
      <c r="GEK49" s="79"/>
      <c r="GEL49" s="79"/>
      <c r="GEM49" s="567"/>
      <c r="GEN49" s="79"/>
      <c r="GEO49" s="79"/>
      <c r="GEP49" s="566"/>
      <c r="GEQ49" s="79"/>
      <c r="GER49" s="79"/>
      <c r="GES49" s="79"/>
      <c r="GET49" s="79"/>
      <c r="GEU49" s="79"/>
      <c r="GEV49" s="79"/>
      <c r="GEW49" s="566"/>
      <c r="GEX49" s="79"/>
      <c r="GEY49" s="79"/>
      <c r="GEZ49" s="79"/>
      <c r="GFA49" s="79"/>
      <c r="GFB49" s="567"/>
      <c r="GFC49" s="79"/>
      <c r="GFD49" s="79"/>
      <c r="GFE49" s="566"/>
      <c r="GFF49" s="79"/>
      <c r="GFG49" s="79"/>
      <c r="GFH49" s="79"/>
      <c r="GFI49" s="79"/>
      <c r="GFJ49" s="79"/>
      <c r="GFK49" s="79"/>
      <c r="GFL49" s="566"/>
      <c r="GFM49" s="79"/>
      <c r="GFN49" s="79"/>
      <c r="GFO49" s="79"/>
      <c r="GFP49" s="79"/>
      <c r="GFQ49" s="567"/>
      <c r="GFR49" s="79"/>
      <c r="GFS49" s="79"/>
      <c r="GFT49" s="566"/>
      <c r="GFU49" s="79"/>
      <c r="GFV49" s="79"/>
      <c r="GFW49" s="79"/>
      <c r="GFX49" s="79"/>
      <c r="GFY49" s="79"/>
      <c r="GFZ49" s="79"/>
      <c r="GGA49" s="566"/>
      <c r="GGB49" s="79"/>
      <c r="GGC49" s="79"/>
      <c r="GGD49" s="79"/>
      <c r="GGE49" s="79"/>
      <c r="GGF49" s="567"/>
      <c r="GGG49" s="79"/>
      <c r="GGH49" s="79"/>
      <c r="GGI49" s="566"/>
      <c r="GGJ49" s="79"/>
      <c r="GGK49" s="79"/>
      <c r="GGL49" s="79"/>
      <c r="GGM49" s="79"/>
      <c r="GGN49" s="79"/>
      <c r="GGO49" s="79"/>
      <c r="GGP49" s="566"/>
      <c r="GGQ49" s="79"/>
      <c r="GGR49" s="79"/>
      <c r="GGS49" s="79"/>
      <c r="GGT49" s="79"/>
      <c r="GGU49" s="567"/>
      <c r="GGV49" s="79"/>
      <c r="GGW49" s="79"/>
      <c r="GGX49" s="566"/>
      <c r="GGY49" s="79"/>
      <c r="GGZ49" s="79"/>
      <c r="GHA49" s="79"/>
      <c r="GHB49" s="79"/>
      <c r="GHC49" s="79"/>
      <c r="GHD49" s="79"/>
      <c r="GHE49" s="566"/>
      <c r="GHF49" s="79"/>
      <c r="GHG49" s="79"/>
      <c r="GHH49" s="79"/>
      <c r="GHI49" s="79"/>
      <c r="GHJ49" s="567"/>
      <c r="GHK49" s="79"/>
      <c r="GHL49" s="79"/>
      <c r="GHM49" s="566"/>
      <c r="GHN49" s="79"/>
      <c r="GHO49" s="79"/>
      <c r="GHP49" s="79"/>
      <c r="GHQ49" s="79"/>
      <c r="GHR49" s="79"/>
      <c r="GHS49" s="79"/>
      <c r="GHT49" s="566"/>
      <c r="GHU49" s="79"/>
      <c r="GHV49" s="79"/>
      <c r="GHW49" s="79"/>
      <c r="GHX49" s="79"/>
      <c r="GHY49" s="567"/>
      <c r="GHZ49" s="79"/>
      <c r="GIA49" s="79"/>
      <c r="GIB49" s="566"/>
      <c r="GIC49" s="79"/>
      <c r="GID49" s="79"/>
      <c r="GIE49" s="79"/>
      <c r="GIF49" s="79"/>
      <c r="GIG49" s="79"/>
      <c r="GIH49" s="79"/>
      <c r="GII49" s="566"/>
      <c r="GIJ49" s="79"/>
      <c r="GIK49" s="79"/>
      <c r="GIL49" s="79"/>
      <c r="GIM49" s="79"/>
      <c r="GIN49" s="567"/>
      <c r="GIO49" s="79"/>
      <c r="GIP49" s="79"/>
      <c r="GIQ49" s="566"/>
      <c r="GIR49" s="79"/>
      <c r="GIS49" s="79"/>
      <c r="GIT49" s="79"/>
      <c r="GIU49" s="79"/>
      <c r="GIV49" s="79"/>
      <c r="GIW49" s="79"/>
      <c r="GIX49" s="566"/>
      <c r="GIY49" s="79"/>
      <c r="GIZ49" s="79"/>
      <c r="GJA49" s="79"/>
      <c r="GJB49" s="79"/>
      <c r="GJC49" s="567"/>
      <c r="GJD49" s="79"/>
      <c r="GJE49" s="79"/>
      <c r="GJF49" s="566"/>
      <c r="GJG49" s="79"/>
      <c r="GJH49" s="79"/>
      <c r="GJI49" s="79"/>
      <c r="GJJ49" s="79"/>
      <c r="GJK49" s="79"/>
      <c r="GJL49" s="79"/>
      <c r="GJM49" s="566"/>
      <c r="GJN49" s="79"/>
      <c r="GJO49" s="79"/>
      <c r="GJP49" s="79"/>
      <c r="GJQ49" s="79"/>
      <c r="GJR49" s="567"/>
      <c r="GJS49" s="79"/>
      <c r="GJT49" s="79"/>
      <c r="GJU49" s="566"/>
      <c r="GJV49" s="79"/>
      <c r="GJW49" s="79"/>
      <c r="GJX49" s="79"/>
      <c r="GJY49" s="79"/>
      <c r="GJZ49" s="79"/>
      <c r="GKA49" s="79"/>
      <c r="GKB49" s="566"/>
      <c r="GKC49" s="79"/>
      <c r="GKD49" s="79"/>
      <c r="GKE49" s="79"/>
      <c r="GKF49" s="79"/>
      <c r="GKG49" s="567"/>
      <c r="GKH49" s="79"/>
      <c r="GKI49" s="79"/>
      <c r="GKJ49" s="566"/>
      <c r="GKK49" s="79"/>
      <c r="GKL49" s="79"/>
      <c r="GKM49" s="79"/>
      <c r="GKN49" s="79"/>
      <c r="GKO49" s="79"/>
      <c r="GKP49" s="79"/>
      <c r="GKQ49" s="566"/>
      <c r="GKR49" s="79"/>
      <c r="GKS49" s="79"/>
      <c r="GKT49" s="79"/>
      <c r="GKU49" s="79"/>
      <c r="GKV49" s="567"/>
      <c r="GKW49" s="79"/>
      <c r="GKX49" s="79"/>
      <c r="GKY49" s="566"/>
      <c r="GKZ49" s="79"/>
      <c r="GLA49" s="79"/>
      <c r="GLB49" s="79"/>
      <c r="GLC49" s="79"/>
      <c r="GLD49" s="79"/>
      <c r="GLE49" s="79"/>
      <c r="GLF49" s="566"/>
      <c r="GLG49" s="79"/>
      <c r="GLH49" s="79"/>
      <c r="GLI49" s="79"/>
      <c r="GLJ49" s="79"/>
      <c r="GLK49" s="567"/>
      <c r="GLL49" s="79"/>
      <c r="GLM49" s="79"/>
      <c r="GLN49" s="566"/>
      <c r="GLO49" s="79"/>
      <c r="GLP49" s="79"/>
      <c r="GLQ49" s="79"/>
      <c r="GLR49" s="79"/>
      <c r="GLS49" s="79"/>
      <c r="GLT49" s="79"/>
      <c r="GLU49" s="566"/>
      <c r="GLV49" s="79"/>
      <c r="GLW49" s="79"/>
      <c r="GLX49" s="79"/>
      <c r="GLY49" s="79"/>
      <c r="GLZ49" s="567"/>
      <c r="GMA49" s="79"/>
      <c r="GMB49" s="79"/>
      <c r="GMC49" s="566"/>
      <c r="GMD49" s="79"/>
      <c r="GME49" s="79"/>
      <c r="GMF49" s="79"/>
      <c r="GMG49" s="79"/>
      <c r="GMH49" s="79"/>
      <c r="GMI49" s="79"/>
      <c r="GMJ49" s="566"/>
      <c r="GMK49" s="79"/>
      <c r="GML49" s="79"/>
      <c r="GMM49" s="79"/>
      <c r="GMN49" s="79"/>
      <c r="GMO49" s="567"/>
      <c r="GMP49" s="79"/>
      <c r="GMQ49" s="79"/>
      <c r="GMR49" s="566"/>
      <c r="GMS49" s="79"/>
      <c r="GMT49" s="79"/>
      <c r="GMU49" s="79"/>
      <c r="GMV49" s="79"/>
      <c r="GMW49" s="79"/>
      <c r="GMX49" s="79"/>
      <c r="GMY49" s="566"/>
      <c r="GMZ49" s="79"/>
      <c r="GNA49" s="79"/>
      <c r="GNB49" s="79"/>
      <c r="GNC49" s="79"/>
      <c r="GND49" s="567"/>
      <c r="GNE49" s="79"/>
      <c r="GNF49" s="79"/>
      <c r="GNG49" s="566"/>
      <c r="GNH49" s="79"/>
      <c r="GNI49" s="79"/>
      <c r="GNJ49" s="79"/>
      <c r="GNK49" s="79"/>
      <c r="GNL49" s="79"/>
      <c r="GNM49" s="79"/>
      <c r="GNN49" s="566"/>
      <c r="GNO49" s="79"/>
      <c r="GNP49" s="79"/>
      <c r="GNQ49" s="79"/>
      <c r="GNR49" s="79"/>
      <c r="GNS49" s="567"/>
      <c r="GNT49" s="79"/>
      <c r="GNU49" s="79"/>
      <c r="GNV49" s="566"/>
      <c r="GNW49" s="79"/>
      <c r="GNX49" s="79"/>
      <c r="GNY49" s="79"/>
      <c r="GNZ49" s="79"/>
      <c r="GOA49" s="79"/>
      <c r="GOB49" s="79"/>
      <c r="GOC49" s="566"/>
      <c r="GOD49" s="79"/>
      <c r="GOE49" s="79"/>
      <c r="GOF49" s="79"/>
      <c r="GOG49" s="79"/>
      <c r="GOH49" s="567"/>
      <c r="GOI49" s="79"/>
      <c r="GOJ49" s="79"/>
      <c r="GOK49" s="566"/>
      <c r="GOL49" s="79"/>
      <c r="GOM49" s="79"/>
      <c r="GON49" s="79"/>
      <c r="GOO49" s="79"/>
      <c r="GOP49" s="79"/>
      <c r="GOQ49" s="79"/>
      <c r="GOR49" s="566"/>
      <c r="GOS49" s="79"/>
      <c r="GOT49" s="79"/>
      <c r="GOU49" s="79"/>
      <c r="GOV49" s="79"/>
      <c r="GOW49" s="567"/>
      <c r="GOX49" s="79"/>
      <c r="GOY49" s="79"/>
      <c r="GOZ49" s="566"/>
      <c r="GPA49" s="79"/>
      <c r="GPB49" s="79"/>
      <c r="GPC49" s="79"/>
      <c r="GPD49" s="79"/>
      <c r="GPE49" s="79"/>
      <c r="GPF49" s="79"/>
      <c r="GPG49" s="566"/>
      <c r="GPH49" s="79"/>
      <c r="GPI49" s="79"/>
      <c r="GPJ49" s="79"/>
      <c r="GPK49" s="79"/>
      <c r="GPL49" s="567"/>
      <c r="GPM49" s="79"/>
      <c r="GPN49" s="79"/>
      <c r="GPO49" s="566"/>
      <c r="GPP49" s="79"/>
      <c r="GPQ49" s="79"/>
      <c r="GPR49" s="79"/>
      <c r="GPS49" s="79"/>
      <c r="GPT49" s="79"/>
      <c r="GPU49" s="79"/>
      <c r="GPV49" s="566"/>
      <c r="GPW49" s="79"/>
      <c r="GPX49" s="79"/>
      <c r="GPY49" s="79"/>
      <c r="GPZ49" s="79"/>
      <c r="GQA49" s="567"/>
      <c r="GQB49" s="79"/>
      <c r="GQC49" s="79"/>
      <c r="GQD49" s="566"/>
      <c r="GQE49" s="79"/>
      <c r="GQF49" s="79"/>
      <c r="GQG49" s="79"/>
      <c r="GQH49" s="79"/>
      <c r="GQI49" s="79"/>
      <c r="GQJ49" s="79"/>
      <c r="GQK49" s="566"/>
      <c r="GQL49" s="79"/>
      <c r="GQM49" s="79"/>
      <c r="GQN49" s="79"/>
      <c r="GQO49" s="79"/>
      <c r="GQP49" s="567"/>
      <c r="GQQ49" s="79"/>
      <c r="GQR49" s="79"/>
      <c r="GQS49" s="566"/>
      <c r="GQT49" s="79"/>
      <c r="GQU49" s="79"/>
      <c r="GQV49" s="79"/>
      <c r="GQW49" s="79"/>
      <c r="GQX49" s="79"/>
      <c r="GQY49" s="79"/>
      <c r="GQZ49" s="566"/>
      <c r="GRA49" s="79"/>
      <c r="GRB49" s="79"/>
      <c r="GRC49" s="79"/>
      <c r="GRD49" s="79"/>
      <c r="GRE49" s="567"/>
      <c r="GRF49" s="79"/>
      <c r="GRG49" s="79"/>
      <c r="GRH49" s="566"/>
      <c r="GRI49" s="79"/>
      <c r="GRJ49" s="79"/>
      <c r="GRK49" s="79"/>
      <c r="GRL49" s="79"/>
      <c r="GRM49" s="79"/>
      <c r="GRN49" s="79"/>
      <c r="GRO49" s="566"/>
      <c r="GRP49" s="79"/>
      <c r="GRQ49" s="79"/>
      <c r="GRR49" s="79"/>
      <c r="GRS49" s="79"/>
      <c r="GRT49" s="567"/>
      <c r="GRU49" s="79"/>
      <c r="GRV49" s="79"/>
      <c r="GRW49" s="566"/>
      <c r="GRX49" s="79"/>
      <c r="GRY49" s="79"/>
      <c r="GRZ49" s="79"/>
      <c r="GSA49" s="79"/>
      <c r="GSB49" s="79"/>
      <c r="GSC49" s="79"/>
      <c r="GSD49" s="566"/>
      <c r="GSE49" s="79"/>
      <c r="GSF49" s="79"/>
      <c r="GSG49" s="79"/>
      <c r="GSH49" s="79"/>
      <c r="GSI49" s="567"/>
      <c r="GSJ49" s="79"/>
      <c r="GSK49" s="79"/>
      <c r="GSL49" s="566"/>
      <c r="GSM49" s="79"/>
      <c r="GSN49" s="79"/>
      <c r="GSO49" s="79"/>
      <c r="GSP49" s="79"/>
      <c r="GSQ49" s="79"/>
      <c r="GSR49" s="79"/>
      <c r="GSS49" s="566"/>
      <c r="GST49" s="79"/>
      <c r="GSU49" s="79"/>
      <c r="GSV49" s="79"/>
      <c r="GSW49" s="79"/>
      <c r="GSX49" s="567"/>
      <c r="GSY49" s="79"/>
      <c r="GSZ49" s="79"/>
      <c r="GTA49" s="566"/>
      <c r="GTB49" s="79"/>
      <c r="GTC49" s="79"/>
      <c r="GTD49" s="79"/>
      <c r="GTE49" s="79"/>
      <c r="GTF49" s="79"/>
      <c r="GTG49" s="79"/>
      <c r="GTH49" s="566"/>
      <c r="GTI49" s="79"/>
      <c r="GTJ49" s="79"/>
      <c r="GTK49" s="79"/>
      <c r="GTL49" s="79"/>
      <c r="GTM49" s="567"/>
      <c r="GTN49" s="79"/>
      <c r="GTO49" s="79"/>
      <c r="GTP49" s="566"/>
      <c r="GTQ49" s="79"/>
      <c r="GTR49" s="79"/>
      <c r="GTS49" s="79"/>
      <c r="GTT49" s="79"/>
      <c r="GTU49" s="79"/>
      <c r="GTV49" s="79"/>
      <c r="GTW49" s="566"/>
      <c r="GTX49" s="79"/>
      <c r="GTY49" s="79"/>
      <c r="GTZ49" s="79"/>
      <c r="GUA49" s="79"/>
      <c r="GUB49" s="567"/>
      <c r="GUC49" s="79"/>
      <c r="GUD49" s="79"/>
      <c r="GUE49" s="566"/>
      <c r="GUF49" s="79"/>
      <c r="GUG49" s="79"/>
      <c r="GUH49" s="79"/>
      <c r="GUI49" s="79"/>
      <c r="GUJ49" s="79"/>
      <c r="GUK49" s="79"/>
      <c r="GUL49" s="566"/>
      <c r="GUM49" s="79"/>
      <c r="GUN49" s="79"/>
      <c r="GUO49" s="79"/>
      <c r="GUP49" s="79"/>
      <c r="GUQ49" s="567"/>
      <c r="GUR49" s="79"/>
      <c r="GUS49" s="79"/>
      <c r="GUT49" s="566"/>
      <c r="GUU49" s="79"/>
      <c r="GUV49" s="79"/>
      <c r="GUW49" s="79"/>
      <c r="GUX49" s="79"/>
      <c r="GUY49" s="79"/>
      <c r="GUZ49" s="79"/>
      <c r="GVA49" s="566"/>
      <c r="GVB49" s="79"/>
      <c r="GVC49" s="79"/>
      <c r="GVD49" s="79"/>
      <c r="GVE49" s="79"/>
      <c r="GVF49" s="567"/>
      <c r="GVG49" s="79"/>
      <c r="GVH49" s="79"/>
      <c r="GVI49" s="566"/>
      <c r="GVJ49" s="79"/>
      <c r="GVK49" s="79"/>
      <c r="GVL49" s="79"/>
      <c r="GVM49" s="79"/>
      <c r="GVN49" s="79"/>
      <c r="GVO49" s="79"/>
      <c r="GVP49" s="566"/>
      <c r="GVQ49" s="79"/>
      <c r="GVR49" s="79"/>
      <c r="GVS49" s="79"/>
      <c r="GVT49" s="79"/>
      <c r="GVU49" s="567"/>
      <c r="GVV49" s="79"/>
      <c r="GVW49" s="79"/>
      <c r="GVX49" s="566"/>
      <c r="GVY49" s="79"/>
      <c r="GVZ49" s="79"/>
      <c r="GWA49" s="79"/>
      <c r="GWB49" s="79"/>
      <c r="GWC49" s="79"/>
      <c r="GWD49" s="79"/>
      <c r="GWE49" s="566"/>
      <c r="GWF49" s="79"/>
      <c r="GWG49" s="79"/>
      <c r="GWH49" s="79"/>
      <c r="GWI49" s="79"/>
      <c r="GWJ49" s="567"/>
      <c r="GWK49" s="79"/>
      <c r="GWL49" s="79"/>
      <c r="GWM49" s="566"/>
      <c r="GWN49" s="79"/>
      <c r="GWO49" s="79"/>
      <c r="GWP49" s="79"/>
      <c r="GWQ49" s="79"/>
      <c r="GWR49" s="79"/>
      <c r="GWS49" s="79"/>
      <c r="GWT49" s="566"/>
      <c r="GWU49" s="79"/>
      <c r="GWV49" s="79"/>
      <c r="GWW49" s="79"/>
      <c r="GWX49" s="79"/>
      <c r="GWY49" s="567"/>
      <c r="GWZ49" s="79"/>
      <c r="GXA49" s="79"/>
      <c r="GXB49" s="566"/>
      <c r="GXC49" s="79"/>
      <c r="GXD49" s="79"/>
      <c r="GXE49" s="79"/>
      <c r="GXF49" s="79"/>
      <c r="GXG49" s="79"/>
      <c r="GXH49" s="79"/>
      <c r="GXI49" s="566"/>
      <c r="GXJ49" s="79"/>
      <c r="GXK49" s="79"/>
      <c r="GXL49" s="79"/>
      <c r="GXM49" s="79"/>
      <c r="GXN49" s="567"/>
      <c r="GXO49" s="79"/>
      <c r="GXP49" s="79"/>
      <c r="GXQ49" s="566"/>
      <c r="GXR49" s="79"/>
      <c r="GXS49" s="79"/>
      <c r="GXT49" s="79"/>
      <c r="GXU49" s="79"/>
      <c r="GXV49" s="79"/>
      <c r="GXW49" s="79"/>
      <c r="GXX49" s="566"/>
      <c r="GXY49" s="79"/>
      <c r="GXZ49" s="79"/>
      <c r="GYA49" s="79"/>
      <c r="GYB49" s="79"/>
      <c r="GYC49" s="567"/>
      <c r="GYD49" s="79"/>
      <c r="GYE49" s="79"/>
      <c r="GYF49" s="566"/>
      <c r="GYG49" s="79"/>
      <c r="GYH49" s="79"/>
      <c r="GYI49" s="79"/>
      <c r="GYJ49" s="79"/>
      <c r="GYK49" s="79"/>
      <c r="GYL49" s="79"/>
      <c r="GYM49" s="566"/>
      <c r="GYN49" s="79"/>
      <c r="GYO49" s="79"/>
      <c r="GYP49" s="79"/>
      <c r="GYQ49" s="79"/>
      <c r="GYR49" s="567"/>
      <c r="GYS49" s="79"/>
      <c r="GYT49" s="79"/>
      <c r="GYU49" s="566"/>
      <c r="GYV49" s="79"/>
      <c r="GYW49" s="79"/>
      <c r="GYX49" s="79"/>
      <c r="GYY49" s="79"/>
      <c r="GYZ49" s="79"/>
      <c r="GZA49" s="79"/>
      <c r="GZB49" s="566"/>
      <c r="GZC49" s="79"/>
      <c r="GZD49" s="79"/>
      <c r="GZE49" s="79"/>
      <c r="GZF49" s="79"/>
      <c r="GZG49" s="567"/>
      <c r="GZH49" s="79"/>
      <c r="GZI49" s="79"/>
      <c r="GZJ49" s="566"/>
      <c r="GZK49" s="79"/>
      <c r="GZL49" s="79"/>
      <c r="GZM49" s="79"/>
      <c r="GZN49" s="79"/>
      <c r="GZO49" s="79"/>
      <c r="GZP49" s="79"/>
      <c r="GZQ49" s="566"/>
      <c r="GZR49" s="79"/>
      <c r="GZS49" s="79"/>
      <c r="GZT49" s="79"/>
      <c r="GZU49" s="79"/>
      <c r="GZV49" s="567"/>
      <c r="GZW49" s="79"/>
      <c r="GZX49" s="79"/>
      <c r="GZY49" s="566"/>
      <c r="GZZ49" s="79"/>
      <c r="HAA49" s="79"/>
      <c r="HAB49" s="79"/>
      <c r="HAC49" s="79"/>
      <c r="HAD49" s="79"/>
      <c r="HAE49" s="79"/>
      <c r="HAF49" s="566"/>
      <c r="HAG49" s="79"/>
      <c r="HAH49" s="79"/>
      <c r="HAI49" s="79"/>
      <c r="HAJ49" s="79"/>
      <c r="HAK49" s="567"/>
      <c r="HAL49" s="79"/>
      <c r="HAM49" s="79"/>
      <c r="HAN49" s="566"/>
      <c r="HAO49" s="79"/>
      <c r="HAP49" s="79"/>
      <c r="HAQ49" s="79"/>
      <c r="HAR49" s="79"/>
      <c r="HAS49" s="79"/>
      <c r="HAT49" s="79"/>
      <c r="HAU49" s="566"/>
      <c r="HAV49" s="79"/>
      <c r="HAW49" s="79"/>
      <c r="HAX49" s="79"/>
      <c r="HAY49" s="79"/>
      <c r="HAZ49" s="567"/>
      <c r="HBA49" s="79"/>
      <c r="HBB49" s="79"/>
      <c r="HBC49" s="566"/>
      <c r="HBD49" s="79"/>
      <c r="HBE49" s="79"/>
      <c r="HBF49" s="79"/>
      <c r="HBG49" s="79"/>
      <c r="HBH49" s="79"/>
      <c r="HBI49" s="79"/>
      <c r="HBJ49" s="566"/>
      <c r="HBK49" s="79"/>
      <c r="HBL49" s="79"/>
      <c r="HBM49" s="79"/>
      <c r="HBN49" s="79"/>
      <c r="HBO49" s="567"/>
      <c r="HBP49" s="79"/>
      <c r="HBQ49" s="79"/>
      <c r="HBR49" s="566"/>
      <c r="HBS49" s="79"/>
      <c r="HBT49" s="79"/>
      <c r="HBU49" s="79"/>
      <c r="HBV49" s="79"/>
      <c r="HBW49" s="79"/>
      <c r="HBX49" s="79"/>
      <c r="HBY49" s="566"/>
      <c r="HBZ49" s="79"/>
      <c r="HCA49" s="79"/>
      <c r="HCB49" s="79"/>
      <c r="HCC49" s="79"/>
      <c r="HCD49" s="567"/>
      <c r="HCE49" s="79"/>
      <c r="HCF49" s="79"/>
      <c r="HCG49" s="566"/>
      <c r="HCH49" s="79"/>
      <c r="HCI49" s="79"/>
      <c r="HCJ49" s="79"/>
      <c r="HCK49" s="79"/>
      <c r="HCL49" s="79"/>
      <c r="HCM49" s="79"/>
      <c r="HCN49" s="566"/>
      <c r="HCO49" s="79"/>
      <c r="HCP49" s="79"/>
      <c r="HCQ49" s="79"/>
      <c r="HCR49" s="79"/>
      <c r="HCS49" s="567"/>
      <c r="HCT49" s="79"/>
      <c r="HCU49" s="79"/>
      <c r="HCV49" s="566"/>
      <c r="HCW49" s="79"/>
      <c r="HCX49" s="79"/>
      <c r="HCY49" s="79"/>
      <c r="HCZ49" s="79"/>
      <c r="HDA49" s="79"/>
      <c r="HDB49" s="79"/>
      <c r="HDC49" s="566"/>
      <c r="HDD49" s="79"/>
      <c r="HDE49" s="79"/>
      <c r="HDF49" s="79"/>
      <c r="HDG49" s="79"/>
      <c r="HDH49" s="567"/>
      <c r="HDI49" s="79"/>
      <c r="HDJ49" s="79"/>
      <c r="HDK49" s="566"/>
      <c r="HDL49" s="79"/>
      <c r="HDM49" s="79"/>
      <c r="HDN49" s="79"/>
      <c r="HDO49" s="79"/>
      <c r="HDP49" s="79"/>
      <c r="HDQ49" s="79"/>
      <c r="HDR49" s="566"/>
      <c r="HDS49" s="79"/>
      <c r="HDT49" s="79"/>
      <c r="HDU49" s="79"/>
      <c r="HDV49" s="79"/>
      <c r="HDW49" s="567"/>
      <c r="HDX49" s="79"/>
      <c r="HDY49" s="79"/>
      <c r="HDZ49" s="566"/>
      <c r="HEA49" s="79"/>
      <c r="HEB49" s="79"/>
      <c r="HEC49" s="79"/>
      <c r="HED49" s="79"/>
      <c r="HEE49" s="79"/>
      <c r="HEF49" s="79"/>
      <c r="HEG49" s="566"/>
      <c r="HEH49" s="79"/>
      <c r="HEI49" s="79"/>
      <c r="HEJ49" s="79"/>
      <c r="HEK49" s="79"/>
      <c r="HEL49" s="567"/>
      <c r="HEM49" s="79"/>
      <c r="HEN49" s="79"/>
      <c r="HEO49" s="566"/>
      <c r="HEP49" s="79"/>
      <c r="HEQ49" s="79"/>
      <c r="HER49" s="79"/>
      <c r="HES49" s="79"/>
      <c r="HET49" s="79"/>
      <c r="HEU49" s="79"/>
      <c r="HEV49" s="566"/>
      <c r="HEW49" s="79"/>
      <c r="HEX49" s="79"/>
      <c r="HEY49" s="79"/>
      <c r="HEZ49" s="79"/>
      <c r="HFA49" s="567"/>
      <c r="HFB49" s="79"/>
      <c r="HFC49" s="79"/>
      <c r="HFD49" s="566"/>
      <c r="HFE49" s="79"/>
      <c r="HFF49" s="79"/>
      <c r="HFG49" s="79"/>
      <c r="HFH49" s="79"/>
      <c r="HFI49" s="79"/>
      <c r="HFJ49" s="79"/>
      <c r="HFK49" s="566"/>
      <c r="HFL49" s="79"/>
      <c r="HFM49" s="79"/>
      <c r="HFN49" s="79"/>
      <c r="HFO49" s="79"/>
      <c r="HFP49" s="567"/>
      <c r="HFQ49" s="79"/>
      <c r="HFR49" s="79"/>
      <c r="HFS49" s="566"/>
      <c r="HFT49" s="79"/>
      <c r="HFU49" s="79"/>
      <c r="HFV49" s="79"/>
      <c r="HFW49" s="79"/>
      <c r="HFX49" s="79"/>
      <c r="HFY49" s="79"/>
      <c r="HFZ49" s="566"/>
      <c r="HGA49" s="79"/>
      <c r="HGB49" s="79"/>
      <c r="HGC49" s="79"/>
      <c r="HGD49" s="79"/>
      <c r="HGE49" s="567"/>
      <c r="HGF49" s="79"/>
      <c r="HGG49" s="79"/>
      <c r="HGH49" s="566"/>
      <c r="HGI49" s="79"/>
      <c r="HGJ49" s="79"/>
      <c r="HGK49" s="79"/>
      <c r="HGL49" s="79"/>
      <c r="HGM49" s="79"/>
      <c r="HGN49" s="79"/>
      <c r="HGO49" s="566"/>
      <c r="HGP49" s="79"/>
      <c r="HGQ49" s="79"/>
      <c r="HGR49" s="79"/>
      <c r="HGS49" s="79"/>
      <c r="HGT49" s="567"/>
      <c r="HGU49" s="79"/>
      <c r="HGV49" s="79"/>
      <c r="HGW49" s="566"/>
      <c r="HGX49" s="79"/>
      <c r="HGY49" s="79"/>
      <c r="HGZ49" s="79"/>
      <c r="HHA49" s="79"/>
      <c r="HHB49" s="79"/>
      <c r="HHC49" s="79"/>
      <c r="HHD49" s="566"/>
      <c r="HHE49" s="79"/>
      <c r="HHF49" s="79"/>
      <c r="HHG49" s="79"/>
      <c r="HHH49" s="79"/>
      <c r="HHI49" s="567"/>
      <c r="HHJ49" s="79"/>
      <c r="HHK49" s="79"/>
      <c r="HHL49" s="566"/>
      <c r="HHM49" s="79"/>
      <c r="HHN49" s="79"/>
      <c r="HHO49" s="79"/>
      <c r="HHP49" s="79"/>
      <c r="HHQ49" s="79"/>
      <c r="HHR49" s="79"/>
      <c r="HHS49" s="566"/>
      <c r="HHT49" s="79"/>
      <c r="HHU49" s="79"/>
      <c r="HHV49" s="79"/>
      <c r="HHW49" s="79"/>
      <c r="HHX49" s="567"/>
      <c r="HHY49" s="79"/>
      <c r="HHZ49" s="79"/>
      <c r="HIA49" s="566"/>
      <c r="HIB49" s="79"/>
      <c r="HIC49" s="79"/>
      <c r="HID49" s="79"/>
      <c r="HIE49" s="79"/>
      <c r="HIF49" s="79"/>
      <c r="HIG49" s="79"/>
      <c r="HIH49" s="566"/>
      <c r="HII49" s="79"/>
      <c r="HIJ49" s="79"/>
      <c r="HIK49" s="79"/>
      <c r="HIL49" s="79"/>
      <c r="HIM49" s="567"/>
      <c r="HIN49" s="79"/>
      <c r="HIO49" s="79"/>
      <c r="HIP49" s="566"/>
      <c r="HIQ49" s="79"/>
      <c r="HIR49" s="79"/>
      <c r="HIS49" s="79"/>
      <c r="HIT49" s="79"/>
      <c r="HIU49" s="79"/>
      <c r="HIV49" s="79"/>
      <c r="HIW49" s="566"/>
      <c r="HIX49" s="79"/>
      <c r="HIY49" s="79"/>
      <c r="HIZ49" s="79"/>
      <c r="HJA49" s="79"/>
      <c r="HJB49" s="567"/>
      <c r="HJC49" s="79"/>
      <c r="HJD49" s="79"/>
      <c r="HJE49" s="566"/>
      <c r="HJF49" s="79"/>
      <c r="HJG49" s="79"/>
      <c r="HJH49" s="79"/>
      <c r="HJI49" s="79"/>
      <c r="HJJ49" s="79"/>
      <c r="HJK49" s="79"/>
      <c r="HJL49" s="566"/>
      <c r="HJM49" s="79"/>
      <c r="HJN49" s="79"/>
      <c r="HJO49" s="79"/>
      <c r="HJP49" s="79"/>
      <c r="HJQ49" s="567"/>
      <c r="HJR49" s="79"/>
      <c r="HJS49" s="79"/>
      <c r="HJT49" s="566"/>
      <c r="HJU49" s="79"/>
      <c r="HJV49" s="79"/>
      <c r="HJW49" s="79"/>
      <c r="HJX49" s="79"/>
      <c r="HJY49" s="79"/>
      <c r="HJZ49" s="79"/>
      <c r="HKA49" s="566"/>
      <c r="HKB49" s="79"/>
      <c r="HKC49" s="79"/>
      <c r="HKD49" s="79"/>
      <c r="HKE49" s="79"/>
      <c r="HKF49" s="567"/>
      <c r="HKG49" s="79"/>
      <c r="HKH49" s="79"/>
      <c r="HKI49" s="566"/>
      <c r="HKJ49" s="79"/>
      <c r="HKK49" s="79"/>
      <c r="HKL49" s="79"/>
      <c r="HKM49" s="79"/>
      <c r="HKN49" s="79"/>
      <c r="HKO49" s="79"/>
      <c r="HKP49" s="566"/>
      <c r="HKQ49" s="79"/>
      <c r="HKR49" s="79"/>
      <c r="HKS49" s="79"/>
      <c r="HKT49" s="79"/>
      <c r="HKU49" s="567"/>
      <c r="HKV49" s="79"/>
      <c r="HKW49" s="79"/>
      <c r="HKX49" s="566"/>
      <c r="HKY49" s="79"/>
      <c r="HKZ49" s="79"/>
      <c r="HLA49" s="79"/>
      <c r="HLB49" s="79"/>
      <c r="HLC49" s="79"/>
      <c r="HLD49" s="79"/>
      <c r="HLE49" s="566"/>
      <c r="HLF49" s="79"/>
      <c r="HLG49" s="79"/>
      <c r="HLH49" s="79"/>
      <c r="HLI49" s="79"/>
      <c r="HLJ49" s="567"/>
      <c r="HLK49" s="79"/>
      <c r="HLL49" s="79"/>
      <c r="HLM49" s="566"/>
      <c r="HLN49" s="79"/>
      <c r="HLO49" s="79"/>
      <c r="HLP49" s="79"/>
      <c r="HLQ49" s="79"/>
      <c r="HLR49" s="79"/>
      <c r="HLS49" s="79"/>
      <c r="HLT49" s="566"/>
      <c r="HLU49" s="79"/>
      <c r="HLV49" s="79"/>
      <c r="HLW49" s="79"/>
      <c r="HLX49" s="79"/>
      <c r="HLY49" s="567"/>
      <c r="HLZ49" s="79"/>
      <c r="HMA49" s="79"/>
      <c r="HMB49" s="566"/>
      <c r="HMC49" s="79"/>
      <c r="HMD49" s="79"/>
      <c r="HME49" s="79"/>
      <c r="HMF49" s="79"/>
      <c r="HMG49" s="79"/>
      <c r="HMH49" s="79"/>
      <c r="HMI49" s="566"/>
      <c r="HMJ49" s="79"/>
      <c r="HMK49" s="79"/>
      <c r="HML49" s="79"/>
      <c r="HMM49" s="79"/>
      <c r="HMN49" s="567"/>
      <c r="HMO49" s="79"/>
      <c r="HMP49" s="79"/>
      <c r="HMQ49" s="566"/>
      <c r="HMR49" s="79"/>
      <c r="HMS49" s="79"/>
      <c r="HMT49" s="79"/>
      <c r="HMU49" s="79"/>
      <c r="HMV49" s="79"/>
      <c r="HMW49" s="79"/>
      <c r="HMX49" s="566"/>
      <c r="HMY49" s="79"/>
      <c r="HMZ49" s="79"/>
      <c r="HNA49" s="79"/>
      <c r="HNB49" s="79"/>
      <c r="HNC49" s="567"/>
      <c r="HND49" s="79"/>
      <c r="HNE49" s="79"/>
      <c r="HNF49" s="566"/>
      <c r="HNG49" s="79"/>
      <c r="HNH49" s="79"/>
      <c r="HNI49" s="79"/>
      <c r="HNJ49" s="79"/>
      <c r="HNK49" s="79"/>
      <c r="HNL49" s="79"/>
      <c r="HNM49" s="566"/>
      <c r="HNN49" s="79"/>
      <c r="HNO49" s="79"/>
      <c r="HNP49" s="79"/>
      <c r="HNQ49" s="79"/>
      <c r="HNR49" s="567"/>
      <c r="HNS49" s="79"/>
      <c r="HNT49" s="79"/>
      <c r="HNU49" s="566"/>
      <c r="HNV49" s="79"/>
      <c r="HNW49" s="79"/>
      <c r="HNX49" s="79"/>
      <c r="HNY49" s="79"/>
      <c r="HNZ49" s="79"/>
      <c r="HOA49" s="79"/>
      <c r="HOB49" s="566"/>
      <c r="HOC49" s="79"/>
      <c r="HOD49" s="79"/>
      <c r="HOE49" s="79"/>
      <c r="HOF49" s="79"/>
      <c r="HOG49" s="567"/>
      <c r="HOH49" s="79"/>
      <c r="HOI49" s="79"/>
      <c r="HOJ49" s="566"/>
      <c r="HOK49" s="79"/>
      <c r="HOL49" s="79"/>
      <c r="HOM49" s="79"/>
      <c r="HON49" s="79"/>
      <c r="HOO49" s="79"/>
      <c r="HOP49" s="79"/>
      <c r="HOQ49" s="566"/>
      <c r="HOR49" s="79"/>
      <c r="HOS49" s="79"/>
      <c r="HOT49" s="79"/>
      <c r="HOU49" s="79"/>
      <c r="HOV49" s="567"/>
      <c r="HOW49" s="79"/>
      <c r="HOX49" s="79"/>
      <c r="HOY49" s="566"/>
      <c r="HOZ49" s="79"/>
      <c r="HPA49" s="79"/>
      <c r="HPB49" s="79"/>
      <c r="HPC49" s="79"/>
      <c r="HPD49" s="79"/>
      <c r="HPE49" s="79"/>
      <c r="HPF49" s="566"/>
      <c r="HPG49" s="79"/>
      <c r="HPH49" s="79"/>
      <c r="HPI49" s="79"/>
      <c r="HPJ49" s="79"/>
      <c r="HPK49" s="567"/>
      <c r="HPL49" s="79"/>
      <c r="HPM49" s="79"/>
      <c r="HPN49" s="566"/>
      <c r="HPO49" s="79"/>
      <c r="HPP49" s="79"/>
      <c r="HPQ49" s="79"/>
      <c r="HPR49" s="79"/>
      <c r="HPS49" s="79"/>
      <c r="HPT49" s="79"/>
      <c r="HPU49" s="566"/>
      <c r="HPV49" s="79"/>
      <c r="HPW49" s="79"/>
      <c r="HPX49" s="79"/>
      <c r="HPY49" s="79"/>
      <c r="HPZ49" s="567"/>
      <c r="HQA49" s="79"/>
      <c r="HQB49" s="79"/>
      <c r="HQC49" s="566"/>
      <c r="HQD49" s="79"/>
      <c r="HQE49" s="79"/>
      <c r="HQF49" s="79"/>
      <c r="HQG49" s="79"/>
      <c r="HQH49" s="79"/>
      <c r="HQI49" s="79"/>
      <c r="HQJ49" s="566"/>
      <c r="HQK49" s="79"/>
      <c r="HQL49" s="79"/>
      <c r="HQM49" s="79"/>
      <c r="HQN49" s="79"/>
      <c r="HQO49" s="567"/>
      <c r="HQP49" s="79"/>
      <c r="HQQ49" s="79"/>
      <c r="HQR49" s="566"/>
      <c r="HQS49" s="79"/>
      <c r="HQT49" s="79"/>
      <c r="HQU49" s="79"/>
      <c r="HQV49" s="79"/>
      <c r="HQW49" s="79"/>
      <c r="HQX49" s="79"/>
      <c r="HQY49" s="566"/>
      <c r="HQZ49" s="79"/>
      <c r="HRA49" s="79"/>
      <c r="HRB49" s="79"/>
      <c r="HRC49" s="79"/>
      <c r="HRD49" s="567"/>
      <c r="HRE49" s="79"/>
      <c r="HRF49" s="79"/>
      <c r="HRG49" s="566"/>
      <c r="HRH49" s="79"/>
      <c r="HRI49" s="79"/>
      <c r="HRJ49" s="79"/>
      <c r="HRK49" s="79"/>
      <c r="HRL49" s="79"/>
      <c r="HRM49" s="79"/>
      <c r="HRN49" s="566"/>
      <c r="HRO49" s="79"/>
      <c r="HRP49" s="79"/>
      <c r="HRQ49" s="79"/>
      <c r="HRR49" s="79"/>
      <c r="HRS49" s="567"/>
      <c r="HRT49" s="79"/>
      <c r="HRU49" s="79"/>
      <c r="HRV49" s="566"/>
      <c r="HRW49" s="79"/>
      <c r="HRX49" s="79"/>
      <c r="HRY49" s="79"/>
      <c r="HRZ49" s="79"/>
      <c r="HSA49" s="79"/>
      <c r="HSB49" s="79"/>
      <c r="HSC49" s="566"/>
      <c r="HSD49" s="79"/>
      <c r="HSE49" s="79"/>
      <c r="HSF49" s="79"/>
      <c r="HSG49" s="79"/>
      <c r="HSH49" s="567"/>
      <c r="HSI49" s="79"/>
      <c r="HSJ49" s="79"/>
      <c r="HSK49" s="566"/>
      <c r="HSL49" s="79"/>
      <c r="HSM49" s="79"/>
      <c r="HSN49" s="79"/>
      <c r="HSO49" s="79"/>
      <c r="HSP49" s="79"/>
      <c r="HSQ49" s="79"/>
      <c r="HSR49" s="566"/>
      <c r="HSS49" s="79"/>
      <c r="HST49" s="79"/>
      <c r="HSU49" s="79"/>
      <c r="HSV49" s="79"/>
      <c r="HSW49" s="567"/>
      <c r="HSX49" s="79"/>
      <c r="HSY49" s="79"/>
      <c r="HSZ49" s="566"/>
      <c r="HTA49" s="79"/>
      <c r="HTB49" s="79"/>
      <c r="HTC49" s="79"/>
      <c r="HTD49" s="79"/>
      <c r="HTE49" s="79"/>
      <c r="HTF49" s="79"/>
      <c r="HTG49" s="566"/>
      <c r="HTH49" s="79"/>
      <c r="HTI49" s="79"/>
      <c r="HTJ49" s="79"/>
      <c r="HTK49" s="79"/>
      <c r="HTL49" s="567"/>
      <c r="HTM49" s="79"/>
      <c r="HTN49" s="79"/>
      <c r="HTO49" s="566"/>
      <c r="HTP49" s="79"/>
      <c r="HTQ49" s="79"/>
      <c r="HTR49" s="79"/>
      <c r="HTS49" s="79"/>
      <c r="HTT49" s="79"/>
      <c r="HTU49" s="79"/>
      <c r="HTV49" s="566"/>
      <c r="HTW49" s="79"/>
      <c r="HTX49" s="79"/>
      <c r="HTY49" s="79"/>
      <c r="HTZ49" s="79"/>
      <c r="HUA49" s="567"/>
      <c r="HUB49" s="79"/>
      <c r="HUC49" s="79"/>
      <c r="HUD49" s="566"/>
      <c r="HUE49" s="79"/>
      <c r="HUF49" s="79"/>
      <c r="HUG49" s="79"/>
      <c r="HUH49" s="79"/>
      <c r="HUI49" s="79"/>
      <c r="HUJ49" s="79"/>
      <c r="HUK49" s="566"/>
      <c r="HUL49" s="79"/>
      <c r="HUM49" s="79"/>
      <c r="HUN49" s="79"/>
      <c r="HUO49" s="79"/>
      <c r="HUP49" s="567"/>
      <c r="HUQ49" s="79"/>
      <c r="HUR49" s="79"/>
      <c r="HUS49" s="566"/>
      <c r="HUT49" s="79"/>
      <c r="HUU49" s="79"/>
      <c r="HUV49" s="79"/>
      <c r="HUW49" s="79"/>
      <c r="HUX49" s="79"/>
      <c r="HUY49" s="79"/>
      <c r="HUZ49" s="566"/>
      <c r="HVA49" s="79"/>
      <c r="HVB49" s="79"/>
      <c r="HVC49" s="79"/>
      <c r="HVD49" s="79"/>
      <c r="HVE49" s="567"/>
      <c r="HVF49" s="79"/>
      <c r="HVG49" s="79"/>
      <c r="HVH49" s="566"/>
      <c r="HVI49" s="79"/>
      <c r="HVJ49" s="79"/>
      <c r="HVK49" s="79"/>
      <c r="HVL49" s="79"/>
      <c r="HVM49" s="79"/>
      <c r="HVN49" s="79"/>
      <c r="HVO49" s="566"/>
      <c r="HVP49" s="79"/>
      <c r="HVQ49" s="79"/>
      <c r="HVR49" s="79"/>
      <c r="HVS49" s="79"/>
      <c r="HVT49" s="567"/>
      <c r="HVU49" s="79"/>
      <c r="HVV49" s="79"/>
      <c r="HVW49" s="566"/>
      <c r="HVX49" s="79"/>
      <c r="HVY49" s="79"/>
      <c r="HVZ49" s="79"/>
      <c r="HWA49" s="79"/>
      <c r="HWB49" s="79"/>
      <c r="HWC49" s="79"/>
      <c r="HWD49" s="566"/>
      <c r="HWE49" s="79"/>
      <c r="HWF49" s="79"/>
      <c r="HWG49" s="79"/>
      <c r="HWH49" s="79"/>
      <c r="HWI49" s="567"/>
      <c r="HWJ49" s="79"/>
      <c r="HWK49" s="79"/>
      <c r="HWL49" s="566"/>
      <c r="HWM49" s="79"/>
      <c r="HWN49" s="79"/>
      <c r="HWO49" s="79"/>
      <c r="HWP49" s="79"/>
      <c r="HWQ49" s="79"/>
      <c r="HWR49" s="79"/>
      <c r="HWS49" s="566"/>
      <c r="HWT49" s="79"/>
      <c r="HWU49" s="79"/>
      <c r="HWV49" s="79"/>
      <c r="HWW49" s="79"/>
      <c r="HWX49" s="567"/>
      <c r="HWY49" s="79"/>
      <c r="HWZ49" s="79"/>
      <c r="HXA49" s="566"/>
      <c r="HXB49" s="79"/>
      <c r="HXC49" s="79"/>
      <c r="HXD49" s="79"/>
      <c r="HXE49" s="79"/>
      <c r="HXF49" s="79"/>
      <c r="HXG49" s="79"/>
      <c r="HXH49" s="566"/>
      <c r="HXI49" s="79"/>
      <c r="HXJ49" s="79"/>
      <c r="HXK49" s="79"/>
      <c r="HXL49" s="79"/>
      <c r="HXM49" s="567"/>
      <c r="HXN49" s="79"/>
      <c r="HXO49" s="79"/>
      <c r="HXP49" s="566"/>
      <c r="HXQ49" s="79"/>
      <c r="HXR49" s="79"/>
      <c r="HXS49" s="79"/>
      <c r="HXT49" s="79"/>
      <c r="HXU49" s="79"/>
      <c r="HXV49" s="79"/>
      <c r="HXW49" s="566"/>
      <c r="HXX49" s="79"/>
      <c r="HXY49" s="79"/>
      <c r="HXZ49" s="79"/>
      <c r="HYA49" s="79"/>
      <c r="HYB49" s="567"/>
      <c r="HYC49" s="79"/>
      <c r="HYD49" s="79"/>
      <c r="HYE49" s="566"/>
      <c r="HYF49" s="79"/>
      <c r="HYG49" s="79"/>
      <c r="HYH49" s="79"/>
      <c r="HYI49" s="79"/>
      <c r="HYJ49" s="79"/>
      <c r="HYK49" s="79"/>
      <c r="HYL49" s="566"/>
      <c r="HYM49" s="79"/>
      <c r="HYN49" s="79"/>
      <c r="HYO49" s="79"/>
      <c r="HYP49" s="79"/>
      <c r="HYQ49" s="567"/>
      <c r="HYR49" s="79"/>
      <c r="HYS49" s="79"/>
      <c r="HYT49" s="566"/>
      <c r="HYU49" s="79"/>
      <c r="HYV49" s="79"/>
      <c r="HYW49" s="79"/>
      <c r="HYX49" s="79"/>
      <c r="HYY49" s="79"/>
      <c r="HYZ49" s="79"/>
      <c r="HZA49" s="566"/>
      <c r="HZB49" s="79"/>
      <c r="HZC49" s="79"/>
      <c r="HZD49" s="79"/>
      <c r="HZE49" s="79"/>
      <c r="HZF49" s="567"/>
      <c r="HZG49" s="79"/>
      <c r="HZH49" s="79"/>
      <c r="HZI49" s="566"/>
      <c r="HZJ49" s="79"/>
      <c r="HZK49" s="79"/>
      <c r="HZL49" s="79"/>
      <c r="HZM49" s="79"/>
      <c r="HZN49" s="79"/>
      <c r="HZO49" s="79"/>
      <c r="HZP49" s="566"/>
      <c r="HZQ49" s="79"/>
      <c r="HZR49" s="79"/>
      <c r="HZS49" s="79"/>
      <c r="HZT49" s="79"/>
      <c r="HZU49" s="567"/>
      <c r="HZV49" s="79"/>
      <c r="HZW49" s="79"/>
      <c r="HZX49" s="566"/>
      <c r="HZY49" s="79"/>
      <c r="HZZ49" s="79"/>
      <c r="IAA49" s="79"/>
      <c r="IAB49" s="79"/>
      <c r="IAC49" s="79"/>
      <c r="IAD49" s="79"/>
      <c r="IAE49" s="566"/>
      <c r="IAF49" s="79"/>
      <c r="IAG49" s="79"/>
      <c r="IAH49" s="79"/>
      <c r="IAI49" s="79"/>
      <c r="IAJ49" s="567"/>
      <c r="IAK49" s="79"/>
      <c r="IAL49" s="79"/>
      <c r="IAM49" s="566"/>
      <c r="IAN49" s="79"/>
      <c r="IAO49" s="79"/>
      <c r="IAP49" s="79"/>
      <c r="IAQ49" s="79"/>
      <c r="IAR49" s="79"/>
      <c r="IAS49" s="79"/>
      <c r="IAT49" s="566"/>
      <c r="IAU49" s="79"/>
      <c r="IAV49" s="79"/>
      <c r="IAW49" s="79"/>
      <c r="IAX49" s="79"/>
      <c r="IAY49" s="567"/>
      <c r="IAZ49" s="79"/>
      <c r="IBA49" s="79"/>
      <c r="IBB49" s="566"/>
      <c r="IBC49" s="79"/>
      <c r="IBD49" s="79"/>
      <c r="IBE49" s="79"/>
      <c r="IBF49" s="79"/>
      <c r="IBG49" s="79"/>
      <c r="IBH49" s="79"/>
      <c r="IBI49" s="566"/>
      <c r="IBJ49" s="79"/>
      <c r="IBK49" s="79"/>
      <c r="IBL49" s="79"/>
      <c r="IBM49" s="79"/>
      <c r="IBN49" s="567"/>
      <c r="IBO49" s="79"/>
      <c r="IBP49" s="79"/>
      <c r="IBQ49" s="566"/>
      <c r="IBR49" s="79"/>
      <c r="IBS49" s="79"/>
      <c r="IBT49" s="79"/>
      <c r="IBU49" s="79"/>
      <c r="IBV49" s="79"/>
      <c r="IBW49" s="79"/>
      <c r="IBX49" s="566"/>
      <c r="IBY49" s="79"/>
      <c r="IBZ49" s="79"/>
      <c r="ICA49" s="79"/>
      <c r="ICB49" s="79"/>
      <c r="ICC49" s="567"/>
      <c r="ICD49" s="79"/>
      <c r="ICE49" s="79"/>
      <c r="ICF49" s="566"/>
      <c r="ICG49" s="79"/>
      <c r="ICH49" s="79"/>
      <c r="ICI49" s="79"/>
      <c r="ICJ49" s="79"/>
      <c r="ICK49" s="79"/>
      <c r="ICL49" s="79"/>
      <c r="ICM49" s="566"/>
      <c r="ICN49" s="79"/>
      <c r="ICO49" s="79"/>
      <c r="ICP49" s="79"/>
      <c r="ICQ49" s="79"/>
      <c r="ICR49" s="567"/>
      <c r="ICS49" s="79"/>
      <c r="ICT49" s="79"/>
      <c r="ICU49" s="566"/>
      <c r="ICV49" s="79"/>
      <c r="ICW49" s="79"/>
      <c r="ICX49" s="79"/>
      <c r="ICY49" s="79"/>
      <c r="ICZ49" s="79"/>
      <c r="IDA49" s="79"/>
      <c r="IDB49" s="566"/>
      <c r="IDC49" s="79"/>
      <c r="IDD49" s="79"/>
      <c r="IDE49" s="79"/>
      <c r="IDF49" s="79"/>
      <c r="IDG49" s="567"/>
      <c r="IDH49" s="79"/>
      <c r="IDI49" s="79"/>
      <c r="IDJ49" s="566"/>
      <c r="IDK49" s="79"/>
      <c r="IDL49" s="79"/>
      <c r="IDM49" s="79"/>
      <c r="IDN49" s="79"/>
      <c r="IDO49" s="79"/>
      <c r="IDP49" s="79"/>
      <c r="IDQ49" s="566"/>
      <c r="IDR49" s="79"/>
      <c r="IDS49" s="79"/>
      <c r="IDT49" s="79"/>
      <c r="IDU49" s="79"/>
      <c r="IDV49" s="567"/>
      <c r="IDW49" s="79"/>
      <c r="IDX49" s="79"/>
      <c r="IDY49" s="566"/>
      <c r="IDZ49" s="79"/>
      <c r="IEA49" s="79"/>
      <c r="IEB49" s="79"/>
      <c r="IEC49" s="79"/>
      <c r="IED49" s="79"/>
      <c r="IEE49" s="79"/>
      <c r="IEF49" s="566"/>
      <c r="IEG49" s="79"/>
      <c r="IEH49" s="79"/>
      <c r="IEI49" s="79"/>
      <c r="IEJ49" s="79"/>
      <c r="IEK49" s="567"/>
      <c r="IEL49" s="79"/>
      <c r="IEM49" s="79"/>
      <c r="IEN49" s="566"/>
      <c r="IEO49" s="79"/>
      <c r="IEP49" s="79"/>
      <c r="IEQ49" s="79"/>
      <c r="IER49" s="79"/>
      <c r="IES49" s="79"/>
      <c r="IET49" s="79"/>
      <c r="IEU49" s="566"/>
      <c r="IEV49" s="79"/>
      <c r="IEW49" s="79"/>
      <c r="IEX49" s="79"/>
      <c r="IEY49" s="79"/>
      <c r="IEZ49" s="567"/>
      <c r="IFA49" s="79"/>
      <c r="IFB49" s="79"/>
      <c r="IFC49" s="566"/>
      <c r="IFD49" s="79"/>
      <c r="IFE49" s="79"/>
      <c r="IFF49" s="79"/>
      <c r="IFG49" s="79"/>
      <c r="IFH49" s="79"/>
      <c r="IFI49" s="79"/>
      <c r="IFJ49" s="566"/>
      <c r="IFK49" s="79"/>
      <c r="IFL49" s="79"/>
      <c r="IFM49" s="79"/>
      <c r="IFN49" s="79"/>
      <c r="IFO49" s="567"/>
      <c r="IFP49" s="79"/>
      <c r="IFQ49" s="79"/>
      <c r="IFR49" s="566"/>
      <c r="IFS49" s="79"/>
      <c r="IFT49" s="79"/>
      <c r="IFU49" s="79"/>
      <c r="IFV49" s="79"/>
      <c r="IFW49" s="79"/>
      <c r="IFX49" s="79"/>
      <c r="IFY49" s="566"/>
      <c r="IFZ49" s="79"/>
      <c r="IGA49" s="79"/>
      <c r="IGB49" s="79"/>
      <c r="IGC49" s="79"/>
      <c r="IGD49" s="567"/>
      <c r="IGE49" s="79"/>
      <c r="IGF49" s="79"/>
      <c r="IGG49" s="566"/>
      <c r="IGH49" s="79"/>
      <c r="IGI49" s="79"/>
      <c r="IGJ49" s="79"/>
      <c r="IGK49" s="79"/>
      <c r="IGL49" s="79"/>
      <c r="IGM49" s="79"/>
      <c r="IGN49" s="566"/>
      <c r="IGO49" s="79"/>
      <c r="IGP49" s="79"/>
      <c r="IGQ49" s="79"/>
      <c r="IGR49" s="79"/>
      <c r="IGS49" s="567"/>
      <c r="IGT49" s="79"/>
      <c r="IGU49" s="79"/>
      <c r="IGV49" s="566"/>
      <c r="IGW49" s="79"/>
      <c r="IGX49" s="79"/>
      <c r="IGY49" s="79"/>
      <c r="IGZ49" s="79"/>
      <c r="IHA49" s="79"/>
      <c r="IHB49" s="79"/>
      <c r="IHC49" s="566"/>
      <c r="IHD49" s="79"/>
      <c r="IHE49" s="79"/>
      <c r="IHF49" s="79"/>
      <c r="IHG49" s="79"/>
      <c r="IHH49" s="567"/>
      <c r="IHI49" s="79"/>
      <c r="IHJ49" s="79"/>
      <c r="IHK49" s="566"/>
      <c r="IHL49" s="79"/>
      <c r="IHM49" s="79"/>
      <c r="IHN49" s="79"/>
      <c r="IHO49" s="79"/>
      <c r="IHP49" s="79"/>
      <c r="IHQ49" s="79"/>
      <c r="IHR49" s="566"/>
      <c r="IHS49" s="79"/>
      <c r="IHT49" s="79"/>
      <c r="IHU49" s="79"/>
      <c r="IHV49" s="79"/>
      <c r="IHW49" s="567"/>
      <c r="IHX49" s="79"/>
      <c r="IHY49" s="79"/>
      <c r="IHZ49" s="566"/>
      <c r="IIA49" s="79"/>
      <c r="IIB49" s="79"/>
      <c r="IIC49" s="79"/>
      <c r="IID49" s="79"/>
      <c r="IIE49" s="79"/>
      <c r="IIF49" s="79"/>
      <c r="IIG49" s="566"/>
      <c r="IIH49" s="79"/>
      <c r="III49" s="79"/>
      <c r="IIJ49" s="79"/>
      <c r="IIK49" s="79"/>
      <c r="IIL49" s="567"/>
      <c r="IIM49" s="79"/>
      <c r="IIN49" s="79"/>
      <c r="IIO49" s="566"/>
      <c r="IIP49" s="79"/>
      <c r="IIQ49" s="79"/>
      <c r="IIR49" s="79"/>
      <c r="IIS49" s="79"/>
      <c r="IIT49" s="79"/>
      <c r="IIU49" s="79"/>
      <c r="IIV49" s="566"/>
      <c r="IIW49" s="79"/>
      <c r="IIX49" s="79"/>
      <c r="IIY49" s="79"/>
      <c r="IIZ49" s="79"/>
      <c r="IJA49" s="567"/>
      <c r="IJB49" s="79"/>
      <c r="IJC49" s="79"/>
      <c r="IJD49" s="566"/>
      <c r="IJE49" s="79"/>
      <c r="IJF49" s="79"/>
      <c r="IJG49" s="79"/>
      <c r="IJH49" s="79"/>
      <c r="IJI49" s="79"/>
      <c r="IJJ49" s="79"/>
      <c r="IJK49" s="566"/>
      <c r="IJL49" s="79"/>
      <c r="IJM49" s="79"/>
      <c r="IJN49" s="79"/>
      <c r="IJO49" s="79"/>
      <c r="IJP49" s="567"/>
      <c r="IJQ49" s="79"/>
      <c r="IJR49" s="79"/>
      <c r="IJS49" s="566"/>
      <c r="IJT49" s="79"/>
      <c r="IJU49" s="79"/>
      <c r="IJV49" s="79"/>
      <c r="IJW49" s="79"/>
      <c r="IJX49" s="79"/>
      <c r="IJY49" s="79"/>
      <c r="IJZ49" s="566"/>
      <c r="IKA49" s="79"/>
      <c r="IKB49" s="79"/>
      <c r="IKC49" s="79"/>
      <c r="IKD49" s="79"/>
      <c r="IKE49" s="567"/>
      <c r="IKF49" s="79"/>
      <c r="IKG49" s="79"/>
      <c r="IKH49" s="566"/>
      <c r="IKI49" s="79"/>
      <c r="IKJ49" s="79"/>
      <c r="IKK49" s="79"/>
      <c r="IKL49" s="79"/>
      <c r="IKM49" s="79"/>
      <c r="IKN49" s="79"/>
      <c r="IKO49" s="566"/>
      <c r="IKP49" s="79"/>
      <c r="IKQ49" s="79"/>
      <c r="IKR49" s="79"/>
      <c r="IKS49" s="79"/>
      <c r="IKT49" s="567"/>
      <c r="IKU49" s="79"/>
      <c r="IKV49" s="79"/>
      <c r="IKW49" s="566"/>
      <c r="IKX49" s="79"/>
      <c r="IKY49" s="79"/>
      <c r="IKZ49" s="79"/>
      <c r="ILA49" s="79"/>
      <c r="ILB49" s="79"/>
      <c r="ILC49" s="79"/>
      <c r="ILD49" s="566"/>
      <c r="ILE49" s="79"/>
      <c r="ILF49" s="79"/>
      <c r="ILG49" s="79"/>
      <c r="ILH49" s="79"/>
      <c r="ILI49" s="567"/>
      <c r="ILJ49" s="79"/>
      <c r="ILK49" s="79"/>
      <c r="ILL49" s="566"/>
      <c r="ILM49" s="79"/>
      <c r="ILN49" s="79"/>
      <c r="ILO49" s="79"/>
      <c r="ILP49" s="79"/>
      <c r="ILQ49" s="79"/>
      <c r="ILR49" s="79"/>
      <c r="ILS49" s="566"/>
      <c r="ILT49" s="79"/>
      <c r="ILU49" s="79"/>
      <c r="ILV49" s="79"/>
      <c r="ILW49" s="79"/>
      <c r="ILX49" s="567"/>
      <c r="ILY49" s="79"/>
      <c r="ILZ49" s="79"/>
      <c r="IMA49" s="566"/>
      <c r="IMB49" s="79"/>
      <c r="IMC49" s="79"/>
      <c r="IMD49" s="79"/>
      <c r="IME49" s="79"/>
      <c r="IMF49" s="79"/>
      <c r="IMG49" s="79"/>
      <c r="IMH49" s="566"/>
      <c r="IMI49" s="79"/>
      <c r="IMJ49" s="79"/>
      <c r="IMK49" s="79"/>
      <c r="IML49" s="79"/>
      <c r="IMM49" s="567"/>
      <c r="IMN49" s="79"/>
      <c r="IMO49" s="79"/>
      <c r="IMP49" s="566"/>
      <c r="IMQ49" s="79"/>
      <c r="IMR49" s="79"/>
      <c r="IMS49" s="79"/>
      <c r="IMT49" s="79"/>
      <c r="IMU49" s="79"/>
      <c r="IMV49" s="79"/>
      <c r="IMW49" s="566"/>
      <c r="IMX49" s="79"/>
      <c r="IMY49" s="79"/>
      <c r="IMZ49" s="79"/>
      <c r="INA49" s="79"/>
      <c r="INB49" s="567"/>
      <c r="INC49" s="79"/>
      <c r="IND49" s="79"/>
      <c r="INE49" s="566"/>
      <c r="INF49" s="79"/>
      <c r="ING49" s="79"/>
      <c r="INH49" s="79"/>
      <c r="INI49" s="79"/>
      <c r="INJ49" s="79"/>
      <c r="INK49" s="79"/>
      <c r="INL49" s="566"/>
      <c r="INM49" s="79"/>
      <c r="INN49" s="79"/>
      <c r="INO49" s="79"/>
      <c r="INP49" s="79"/>
      <c r="INQ49" s="567"/>
      <c r="INR49" s="79"/>
      <c r="INS49" s="79"/>
      <c r="INT49" s="566"/>
      <c r="INU49" s="79"/>
      <c r="INV49" s="79"/>
      <c r="INW49" s="79"/>
      <c r="INX49" s="79"/>
      <c r="INY49" s="79"/>
      <c r="INZ49" s="79"/>
      <c r="IOA49" s="566"/>
      <c r="IOB49" s="79"/>
      <c r="IOC49" s="79"/>
      <c r="IOD49" s="79"/>
      <c r="IOE49" s="79"/>
      <c r="IOF49" s="567"/>
      <c r="IOG49" s="79"/>
      <c r="IOH49" s="79"/>
      <c r="IOI49" s="566"/>
      <c r="IOJ49" s="79"/>
      <c r="IOK49" s="79"/>
      <c r="IOL49" s="79"/>
      <c r="IOM49" s="79"/>
      <c r="ION49" s="79"/>
      <c r="IOO49" s="79"/>
      <c r="IOP49" s="566"/>
      <c r="IOQ49" s="79"/>
      <c r="IOR49" s="79"/>
      <c r="IOS49" s="79"/>
      <c r="IOT49" s="79"/>
      <c r="IOU49" s="567"/>
      <c r="IOV49" s="79"/>
      <c r="IOW49" s="79"/>
      <c r="IOX49" s="566"/>
      <c r="IOY49" s="79"/>
      <c r="IOZ49" s="79"/>
      <c r="IPA49" s="79"/>
      <c r="IPB49" s="79"/>
      <c r="IPC49" s="79"/>
      <c r="IPD49" s="79"/>
      <c r="IPE49" s="566"/>
      <c r="IPF49" s="79"/>
      <c r="IPG49" s="79"/>
      <c r="IPH49" s="79"/>
      <c r="IPI49" s="79"/>
      <c r="IPJ49" s="567"/>
      <c r="IPK49" s="79"/>
      <c r="IPL49" s="79"/>
      <c r="IPM49" s="566"/>
      <c r="IPN49" s="79"/>
      <c r="IPO49" s="79"/>
      <c r="IPP49" s="79"/>
      <c r="IPQ49" s="79"/>
      <c r="IPR49" s="79"/>
      <c r="IPS49" s="79"/>
      <c r="IPT49" s="566"/>
      <c r="IPU49" s="79"/>
      <c r="IPV49" s="79"/>
      <c r="IPW49" s="79"/>
      <c r="IPX49" s="79"/>
      <c r="IPY49" s="567"/>
      <c r="IPZ49" s="79"/>
      <c r="IQA49" s="79"/>
      <c r="IQB49" s="566"/>
      <c r="IQC49" s="79"/>
      <c r="IQD49" s="79"/>
      <c r="IQE49" s="79"/>
      <c r="IQF49" s="79"/>
      <c r="IQG49" s="79"/>
      <c r="IQH49" s="79"/>
      <c r="IQI49" s="566"/>
      <c r="IQJ49" s="79"/>
      <c r="IQK49" s="79"/>
      <c r="IQL49" s="79"/>
      <c r="IQM49" s="79"/>
      <c r="IQN49" s="567"/>
      <c r="IQO49" s="79"/>
      <c r="IQP49" s="79"/>
      <c r="IQQ49" s="566"/>
      <c r="IQR49" s="79"/>
      <c r="IQS49" s="79"/>
      <c r="IQT49" s="79"/>
      <c r="IQU49" s="79"/>
      <c r="IQV49" s="79"/>
      <c r="IQW49" s="79"/>
      <c r="IQX49" s="566"/>
      <c r="IQY49" s="79"/>
      <c r="IQZ49" s="79"/>
      <c r="IRA49" s="79"/>
      <c r="IRB49" s="79"/>
      <c r="IRC49" s="567"/>
      <c r="IRD49" s="79"/>
      <c r="IRE49" s="79"/>
      <c r="IRF49" s="566"/>
      <c r="IRG49" s="79"/>
      <c r="IRH49" s="79"/>
      <c r="IRI49" s="79"/>
      <c r="IRJ49" s="79"/>
      <c r="IRK49" s="79"/>
      <c r="IRL49" s="79"/>
      <c r="IRM49" s="566"/>
      <c r="IRN49" s="79"/>
      <c r="IRO49" s="79"/>
      <c r="IRP49" s="79"/>
      <c r="IRQ49" s="79"/>
      <c r="IRR49" s="567"/>
      <c r="IRS49" s="79"/>
      <c r="IRT49" s="79"/>
      <c r="IRU49" s="566"/>
      <c r="IRV49" s="79"/>
      <c r="IRW49" s="79"/>
      <c r="IRX49" s="79"/>
      <c r="IRY49" s="79"/>
      <c r="IRZ49" s="79"/>
      <c r="ISA49" s="79"/>
      <c r="ISB49" s="566"/>
      <c r="ISC49" s="79"/>
      <c r="ISD49" s="79"/>
      <c r="ISE49" s="79"/>
      <c r="ISF49" s="79"/>
      <c r="ISG49" s="567"/>
      <c r="ISH49" s="79"/>
      <c r="ISI49" s="79"/>
      <c r="ISJ49" s="566"/>
      <c r="ISK49" s="79"/>
      <c r="ISL49" s="79"/>
      <c r="ISM49" s="79"/>
      <c r="ISN49" s="79"/>
      <c r="ISO49" s="79"/>
      <c r="ISP49" s="79"/>
      <c r="ISQ49" s="566"/>
      <c r="ISR49" s="79"/>
      <c r="ISS49" s="79"/>
      <c r="IST49" s="79"/>
      <c r="ISU49" s="79"/>
      <c r="ISV49" s="567"/>
      <c r="ISW49" s="79"/>
      <c r="ISX49" s="79"/>
      <c r="ISY49" s="566"/>
      <c r="ISZ49" s="79"/>
      <c r="ITA49" s="79"/>
      <c r="ITB49" s="79"/>
      <c r="ITC49" s="79"/>
      <c r="ITD49" s="79"/>
      <c r="ITE49" s="79"/>
      <c r="ITF49" s="566"/>
      <c r="ITG49" s="79"/>
      <c r="ITH49" s="79"/>
      <c r="ITI49" s="79"/>
      <c r="ITJ49" s="79"/>
      <c r="ITK49" s="567"/>
      <c r="ITL49" s="79"/>
      <c r="ITM49" s="79"/>
      <c r="ITN49" s="566"/>
      <c r="ITO49" s="79"/>
      <c r="ITP49" s="79"/>
      <c r="ITQ49" s="79"/>
      <c r="ITR49" s="79"/>
      <c r="ITS49" s="79"/>
      <c r="ITT49" s="79"/>
      <c r="ITU49" s="566"/>
      <c r="ITV49" s="79"/>
      <c r="ITW49" s="79"/>
      <c r="ITX49" s="79"/>
      <c r="ITY49" s="79"/>
      <c r="ITZ49" s="567"/>
      <c r="IUA49" s="79"/>
      <c r="IUB49" s="79"/>
      <c r="IUC49" s="566"/>
      <c r="IUD49" s="79"/>
      <c r="IUE49" s="79"/>
      <c r="IUF49" s="79"/>
      <c r="IUG49" s="79"/>
      <c r="IUH49" s="79"/>
      <c r="IUI49" s="79"/>
      <c r="IUJ49" s="566"/>
      <c r="IUK49" s="79"/>
      <c r="IUL49" s="79"/>
      <c r="IUM49" s="79"/>
      <c r="IUN49" s="79"/>
      <c r="IUO49" s="567"/>
      <c r="IUP49" s="79"/>
      <c r="IUQ49" s="79"/>
      <c r="IUR49" s="566"/>
      <c r="IUS49" s="79"/>
      <c r="IUT49" s="79"/>
      <c r="IUU49" s="79"/>
      <c r="IUV49" s="79"/>
      <c r="IUW49" s="79"/>
      <c r="IUX49" s="79"/>
      <c r="IUY49" s="566"/>
      <c r="IUZ49" s="79"/>
      <c r="IVA49" s="79"/>
      <c r="IVB49" s="79"/>
      <c r="IVC49" s="79"/>
      <c r="IVD49" s="567"/>
      <c r="IVE49" s="79"/>
      <c r="IVF49" s="79"/>
      <c r="IVG49" s="566"/>
      <c r="IVH49" s="79"/>
      <c r="IVI49" s="79"/>
      <c r="IVJ49" s="79"/>
      <c r="IVK49" s="79"/>
      <c r="IVL49" s="79"/>
      <c r="IVM49" s="79"/>
      <c r="IVN49" s="566"/>
      <c r="IVO49" s="79"/>
      <c r="IVP49" s="79"/>
      <c r="IVQ49" s="79"/>
      <c r="IVR49" s="79"/>
      <c r="IVS49" s="567"/>
      <c r="IVT49" s="79"/>
      <c r="IVU49" s="79"/>
      <c r="IVV49" s="566"/>
      <c r="IVW49" s="79"/>
      <c r="IVX49" s="79"/>
      <c r="IVY49" s="79"/>
      <c r="IVZ49" s="79"/>
      <c r="IWA49" s="79"/>
      <c r="IWB49" s="79"/>
      <c r="IWC49" s="566"/>
      <c r="IWD49" s="79"/>
      <c r="IWE49" s="79"/>
      <c r="IWF49" s="79"/>
      <c r="IWG49" s="79"/>
      <c r="IWH49" s="567"/>
      <c r="IWI49" s="79"/>
      <c r="IWJ49" s="79"/>
      <c r="IWK49" s="566"/>
      <c r="IWL49" s="79"/>
      <c r="IWM49" s="79"/>
      <c r="IWN49" s="79"/>
      <c r="IWO49" s="79"/>
      <c r="IWP49" s="79"/>
      <c r="IWQ49" s="79"/>
      <c r="IWR49" s="566"/>
      <c r="IWS49" s="79"/>
      <c r="IWT49" s="79"/>
      <c r="IWU49" s="79"/>
      <c r="IWV49" s="79"/>
      <c r="IWW49" s="567"/>
      <c r="IWX49" s="79"/>
      <c r="IWY49" s="79"/>
      <c r="IWZ49" s="566"/>
      <c r="IXA49" s="79"/>
      <c r="IXB49" s="79"/>
      <c r="IXC49" s="79"/>
      <c r="IXD49" s="79"/>
      <c r="IXE49" s="79"/>
      <c r="IXF49" s="79"/>
      <c r="IXG49" s="566"/>
      <c r="IXH49" s="79"/>
      <c r="IXI49" s="79"/>
      <c r="IXJ49" s="79"/>
      <c r="IXK49" s="79"/>
      <c r="IXL49" s="567"/>
      <c r="IXM49" s="79"/>
      <c r="IXN49" s="79"/>
      <c r="IXO49" s="566"/>
      <c r="IXP49" s="79"/>
      <c r="IXQ49" s="79"/>
      <c r="IXR49" s="79"/>
      <c r="IXS49" s="79"/>
      <c r="IXT49" s="79"/>
      <c r="IXU49" s="79"/>
      <c r="IXV49" s="566"/>
      <c r="IXW49" s="79"/>
      <c r="IXX49" s="79"/>
      <c r="IXY49" s="79"/>
      <c r="IXZ49" s="79"/>
      <c r="IYA49" s="567"/>
      <c r="IYB49" s="79"/>
      <c r="IYC49" s="79"/>
      <c r="IYD49" s="566"/>
      <c r="IYE49" s="79"/>
      <c r="IYF49" s="79"/>
      <c r="IYG49" s="79"/>
      <c r="IYH49" s="79"/>
      <c r="IYI49" s="79"/>
      <c r="IYJ49" s="79"/>
      <c r="IYK49" s="566"/>
      <c r="IYL49" s="79"/>
      <c r="IYM49" s="79"/>
      <c r="IYN49" s="79"/>
      <c r="IYO49" s="79"/>
      <c r="IYP49" s="567"/>
      <c r="IYQ49" s="79"/>
      <c r="IYR49" s="79"/>
      <c r="IYS49" s="566"/>
      <c r="IYT49" s="79"/>
      <c r="IYU49" s="79"/>
      <c r="IYV49" s="79"/>
      <c r="IYW49" s="79"/>
      <c r="IYX49" s="79"/>
      <c r="IYY49" s="79"/>
      <c r="IYZ49" s="566"/>
      <c r="IZA49" s="79"/>
      <c r="IZB49" s="79"/>
      <c r="IZC49" s="79"/>
      <c r="IZD49" s="79"/>
      <c r="IZE49" s="567"/>
      <c r="IZF49" s="79"/>
      <c r="IZG49" s="79"/>
      <c r="IZH49" s="566"/>
      <c r="IZI49" s="79"/>
      <c r="IZJ49" s="79"/>
      <c r="IZK49" s="79"/>
      <c r="IZL49" s="79"/>
      <c r="IZM49" s="79"/>
      <c r="IZN49" s="79"/>
      <c r="IZO49" s="566"/>
      <c r="IZP49" s="79"/>
      <c r="IZQ49" s="79"/>
      <c r="IZR49" s="79"/>
      <c r="IZS49" s="79"/>
      <c r="IZT49" s="567"/>
      <c r="IZU49" s="79"/>
      <c r="IZV49" s="79"/>
      <c r="IZW49" s="566"/>
      <c r="IZX49" s="79"/>
      <c r="IZY49" s="79"/>
      <c r="IZZ49" s="79"/>
      <c r="JAA49" s="79"/>
      <c r="JAB49" s="79"/>
      <c r="JAC49" s="79"/>
      <c r="JAD49" s="566"/>
      <c r="JAE49" s="79"/>
      <c r="JAF49" s="79"/>
      <c r="JAG49" s="79"/>
      <c r="JAH49" s="79"/>
      <c r="JAI49" s="567"/>
      <c r="JAJ49" s="79"/>
      <c r="JAK49" s="79"/>
      <c r="JAL49" s="566"/>
      <c r="JAM49" s="79"/>
      <c r="JAN49" s="79"/>
      <c r="JAO49" s="79"/>
      <c r="JAP49" s="79"/>
      <c r="JAQ49" s="79"/>
      <c r="JAR49" s="79"/>
      <c r="JAS49" s="566"/>
      <c r="JAT49" s="79"/>
      <c r="JAU49" s="79"/>
      <c r="JAV49" s="79"/>
      <c r="JAW49" s="79"/>
      <c r="JAX49" s="567"/>
      <c r="JAY49" s="79"/>
      <c r="JAZ49" s="79"/>
      <c r="JBA49" s="566"/>
      <c r="JBB49" s="79"/>
      <c r="JBC49" s="79"/>
      <c r="JBD49" s="79"/>
      <c r="JBE49" s="79"/>
      <c r="JBF49" s="79"/>
      <c r="JBG49" s="79"/>
      <c r="JBH49" s="566"/>
      <c r="JBI49" s="79"/>
      <c r="JBJ49" s="79"/>
      <c r="JBK49" s="79"/>
      <c r="JBL49" s="79"/>
      <c r="JBM49" s="567"/>
      <c r="JBN49" s="79"/>
      <c r="JBO49" s="79"/>
      <c r="JBP49" s="566"/>
      <c r="JBQ49" s="79"/>
      <c r="JBR49" s="79"/>
      <c r="JBS49" s="79"/>
      <c r="JBT49" s="79"/>
      <c r="JBU49" s="79"/>
      <c r="JBV49" s="79"/>
      <c r="JBW49" s="566"/>
      <c r="JBX49" s="79"/>
      <c r="JBY49" s="79"/>
      <c r="JBZ49" s="79"/>
      <c r="JCA49" s="79"/>
      <c r="JCB49" s="567"/>
      <c r="JCC49" s="79"/>
      <c r="JCD49" s="79"/>
      <c r="JCE49" s="566"/>
      <c r="JCF49" s="79"/>
      <c r="JCG49" s="79"/>
      <c r="JCH49" s="79"/>
      <c r="JCI49" s="79"/>
      <c r="JCJ49" s="79"/>
      <c r="JCK49" s="79"/>
      <c r="JCL49" s="566"/>
      <c r="JCM49" s="79"/>
      <c r="JCN49" s="79"/>
      <c r="JCO49" s="79"/>
      <c r="JCP49" s="79"/>
      <c r="JCQ49" s="567"/>
      <c r="JCR49" s="79"/>
      <c r="JCS49" s="79"/>
      <c r="JCT49" s="566"/>
      <c r="JCU49" s="79"/>
      <c r="JCV49" s="79"/>
      <c r="JCW49" s="79"/>
      <c r="JCX49" s="79"/>
      <c r="JCY49" s="79"/>
      <c r="JCZ49" s="79"/>
      <c r="JDA49" s="566"/>
      <c r="JDB49" s="79"/>
      <c r="JDC49" s="79"/>
      <c r="JDD49" s="79"/>
      <c r="JDE49" s="79"/>
      <c r="JDF49" s="567"/>
      <c r="JDG49" s="79"/>
      <c r="JDH49" s="79"/>
      <c r="JDI49" s="566"/>
      <c r="JDJ49" s="79"/>
      <c r="JDK49" s="79"/>
      <c r="JDL49" s="79"/>
      <c r="JDM49" s="79"/>
      <c r="JDN49" s="79"/>
      <c r="JDO49" s="79"/>
      <c r="JDP49" s="566"/>
      <c r="JDQ49" s="79"/>
      <c r="JDR49" s="79"/>
      <c r="JDS49" s="79"/>
      <c r="JDT49" s="79"/>
      <c r="JDU49" s="567"/>
      <c r="JDV49" s="79"/>
      <c r="JDW49" s="79"/>
      <c r="JDX49" s="566"/>
      <c r="JDY49" s="79"/>
      <c r="JDZ49" s="79"/>
      <c r="JEA49" s="79"/>
      <c r="JEB49" s="79"/>
      <c r="JEC49" s="79"/>
      <c r="JED49" s="79"/>
      <c r="JEE49" s="566"/>
      <c r="JEF49" s="79"/>
      <c r="JEG49" s="79"/>
      <c r="JEH49" s="79"/>
      <c r="JEI49" s="79"/>
      <c r="JEJ49" s="567"/>
      <c r="JEK49" s="79"/>
      <c r="JEL49" s="79"/>
      <c r="JEM49" s="566"/>
      <c r="JEN49" s="79"/>
      <c r="JEO49" s="79"/>
      <c r="JEP49" s="79"/>
      <c r="JEQ49" s="79"/>
      <c r="JER49" s="79"/>
      <c r="JES49" s="79"/>
      <c r="JET49" s="566"/>
      <c r="JEU49" s="79"/>
      <c r="JEV49" s="79"/>
      <c r="JEW49" s="79"/>
      <c r="JEX49" s="79"/>
      <c r="JEY49" s="567"/>
      <c r="JEZ49" s="79"/>
      <c r="JFA49" s="79"/>
      <c r="JFB49" s="566"/>
      <c r="JFC49" s="79"/>
      <c r="JFD49" s="79"/>
      <c r="JFE49" s="79"/>
      <c r="JFF49" s="79"/>
      <c r="JFG49" s="79"/>
      <c r="JFH49" s="79"/>
      <c r="JFI49" s="566"/>
      <c r="JFJ49" s="79"/>
      <c r="JFK49" s="79"/>
      <c r="JFL49" s="79"/>
      <c r="JFM49" s="79"/>
      <c r="JFN49" s="567"/>
      <c r="JFO49" s="79"/>
      <c r="JFP49" s="79"/>
      <c r="JFQ49" s="566"/>
      <c r="JFR49" s="79"/>
      <c r="JFS49" s="79"/>
      <c r="JFT49" s="79"/>
      <c r="JFU49" s="79"/>
      <c r="JFV49" s="79"/>
      <c r="JFW49" s="79"/>
      <c r="JFX49" s="566"/>
      <c r="JFY49" s="79"/>
      <c r="JFZ49" s="79"/>
      <c r="JGA49" s="79"/>
      <c r="JGB49" s="79"/>
      <c r="JGC49" s="567"/>
      <c r="JGD49" s="79"/>
      <c r="JGE49" s="79"/>
      <c r="JGF49" s="566"/>
      <c r="JGG49" s="79"/>
      <c r="JGH49" s="79"/>
      <c r="JGI49" s="79"/>
      <c r="JGJ49" s="79"/>
      <c r="JGK49" s="79"/>
      <c r="JGL49" s="79"/>
      <c r="JGM49" s="566"/>
      <c r="JGN49" s="79"/>
      <c r="JGO49" s="79"/>
      <c r="JGP49" s="79"/>
      <c r="JGQ49" s="79"/>
      <c r="JGR49" s="567"/>
      <c r="JGS49" s="79"/>
      <c r="JGT49" s="79"/>
      <c r="JGU49" s="566"/>
      <c r="JGV49" s="79"/>
      <c r="JGW49" s="79"/>
      <c r="JGX49" s="79"/>
      <c r="JGY49" s="79"/>
      <c r="JGZ49" s="79"/>
      <c r="JHA49" s="79"/>
      <c r="JHB49" s="566"/>
      <c r="JHC49" s="79"/>
      <c r="JHD49" s="79"/>
      <c r="JHE49" s="79"/>
      <c r="JHF49" s="79"/>
      <c r="JHG49" s="567"/>
      <c r="JHH49" s="79"/>
      <c r="JHI49" s="79"/>
      <c r="JHJ49" s="566"/>
      <c r="JHK49" s="79"/>
      <c r="JHL49" s="79"/>
      <c r="JHM49" s="79"/>
      <c r="JHN49" s="79"/>
      <c r="JHO49" s="79"/>
      <c r="JHP49" s="79"/>
      <c r="JHQ49" s="566"/>
      <c r="JHR49" s="79"/>
      <c r="JHS49" s="79"/>
      <c r="JHT49" s="79"/>
      <c r="JHU49" s="79"/>
      <c r="JHV49" s="567"/>
      <c r="JHW49" s="79"/>
      <c r="JHX49" s="79"/>
      <c r="JHY49" s="566"/>
      <c r="JHZ49" s="79"/>
      <c r="JIA49" s="79"/>
      <c r="JIB49" s="79"/>
      <c r="JIC49" s="79"/>
      <c r="JID49" s="79"/>
      <c r="JIE49" s="79"/>
      <c r="JIF49" s="566"/>
      <c r="JIG49" s="79"/>
      <c r="JIH49" s="79"/>
      <c r="JII49" s="79"/>
      <c r="JIJ49" s="79"/>
      <c r="JIK49" s="567"/>
      <c r="JIL49" s="79"/>
      <c r="JIM49" s="79"/>
      <c r="JIN49" s="566"/>
      <c r="JIO49" s="79"/>
      <c r="JIP49" s="79"/>
      <c r="JIQ49" s="79"/>
      <c r="JIR49" s="79"/>
      <c r="JIS49" s="79"/>
      <c r="JIT49" s="79"/>
      <c r="JIU49" s="566"/>
      <c r="JIV49" s="79"/>
      <c r="JIW49" s="79"/>
      <c r="JIX49" s="79"/>
      <c r="JIY49" s="79"/>
      <c r="JIZ49" s="567"/>
      <c r="JJA49" s="79"/>
      <c r="JJB49" s="79"/>
      <c r="JJC49" s="566"/>
      <c r="JJD49" s="79"/>
      <c r="JJE49" s="79"/>
      <c r="JJF49" s="79"/>
      <c r="JJG49" s="79"/>
      <c r="JJH49" s="79"/>
      <c r="JJI49" s="79"/>
      <c r="JJJ49" s="566"/>
      <c r="JJK49" s="79"/>
      <c r="JJL49" s="79"/>
      <c r="JJM49" s="79"/>
      <c r="JJN49" s="79"/>
      <c r="JJO49" s="567"/>
      <c r="JJP49" s="79"/>
      <c r="JJQ49" s="79"/>
      <c r="JJR49" s="566"/>
      <c r="JJS49" s="79"/>
      <c r="JJT49" s="79"/>
      <c r="JJU49" s="79"/>
      <c r="JJV49" s="79"/>
      <c r="JJW49" s="79"/>
      <c r="JJX49" s="79"/>
      <c r="JJY49" s="566"/>
      <c r="JJZ49" s="79"/>
      <c r="JKA49" s="79"/>
      <c r="JKB49" s="79"/>
      <c r="JKC49" s="79"/>
      <c r="JKD49" s="567"/>
      <c r="JKE49" s="79"/>
      <c r="JKF49" s="79"/>
      <c r="JKG49" s="566"/>
      <c r="JKH49" s="79"/>
      <c r="JKI49" s="79"/>
      <c r="JKJ49" s="79"/>
      <c r="JKK49" s="79"/>
      <c r="JKL49" s="79"/>
      <c r="JKM49" s="79"/>
      <c r="JKN49" s="566"/>
      <c r="JKO49" s="79"/>
      <c r="JKP49" s="79"/>
      <c r="JKQ49" s="79"/>
      <c r="JKR49" s="79"/>
      <c r="JKS49" s="567"/>
      <c r="JKT49" s="79"/>
      <c r="JKU49" s="79"/>
      <c r="JKV49" s="566"/>
      <c r="JKW49" s="79"/>
      <c r="JKX49" s="79"/>
      <c r="JKY49" s="79"/>
      <c r="JKZ49" s="79"/>
      <c r="JLA49" s="79"/>
      <c r="JLB49" s="79"/>
      <c r="JLC49" s="566"/>
      <c r="JLD49" s="79"/>
      <c r="JLE49" s="79"/>
      <c r="JLF49" s="79"/>
      <c r="JLG49" s="79"/>
      <c r="JLH49" s="567"/>
      <c r="JLI49" s="79"/>
      <c r="JLJ49" s="79"/>
      <c r="JLK49" s="566"/>
      <c r="JLL49" s="79"/>
      <c r="JLM49" s="79"/>
      <c r="JLN49" s="79"/>
      <c r="JLO49" s="79"/>
      <c r="JLP49" s="79"/>
      <c r="JLQ49" s="79"/>
      <c r="JLR49" s="566"/>
      <c r="JLS49" s="79"/>
      <c r="JLT49" s="79"/>
      <c r="JLU49" s="79"/>
      <c r="JLV49" s="79"/>
      <c r="JLW49" s="567"/>
      <c r="JLX49" s="79"/>
      <c r="JLY49" s="79"/>
      <c r="JLZ49" s="566"/>
      <c r="JMA49" s="79"/>
      <c r="JMB49" s="79"/>
      <c r="JMC49" s="79"/>
      <c r="JMD49" s="79"/>
      <c r="JME49" s="79"/>
      <c r="JMF49" s="79"/>
      <c r="JMG49" s="566"/>
      <c r="JMH49" s="79"/>
      <c r="JMI49" s="79"/>
      <c r="JMJ49" s="79"/>
      <c r="JMK49" s="79"/>
      <c r="JML49" s="567"/>
      <c r="JMM49" s="79"/>
      <c r="JMN49" s="79"/>
      <c r="JMO49" s="566"/>
      <c r="JMP49" s="79"/>
      <c r="JMQ49" s="79"/>
      <c r="JMR49" s="79"/>
      <c r="JMS49" s="79"/>
      <c r="JMT49" s="79"/>
      <c r="JMU49" s="79"/>
      <c r="JMV49" s="566"/>
      <c r="JMW49" s="79"/>
      <c r="JMX49" s="79"/>
      <c r="JMY49" s="79"/>
      <c r="JMZ49" s="79"/>
      <c r="JNA49" s="567"/>
      <c r="JNB49" s="79"/>
      <c r="JNC49" s="79"/>
      <c r="JND49" s="566"/>
      <c r="JNE49" s="79"/>
      <c r="JNF49" s="79"/>
      <c r="JNG49" s="79"/>
      <c r="JNH49" s="79"/>
      <c r="JNI49" s="79"/>
      <c r="JNJ49" s="79"/>
      <c r="JNK49" s="566"/>
      <c r="JNL49" s="79"/>
      <c r="JNM49" s="79"/>
      <c r="JNN49" s="79"/>
      <c r="JNO49" s="79"/>
      <c r="JNP49" s="567"/>
      <c r="JNQ49" s="79"/>
      <c r="JNR49" s="79"/>
      <c r="JNS49" s="566"/>
      <c r="JNT49" s="79"/>
      <c r="JNU49" s="79"/>
      <c r="JNV49" s="79"/>
      <c r="JNW49" s="79"/>
      <c r="JNX49" s="79"/>
      <c r="JNY49" s="79"/>
      <c r="JNZ49" s="566"/>
      <c r="JOA49" s="79"/>
      <c r="JOB49" s="79"/>
      <c r="JOC49" s="79"/>
      <c r="JOD49" s="79"/>
      <c r="JOE49" s="567"/>
      <c r="JOF49" s="79"/>
      <c r="JOG49" s="79"/>
      <c r="JOH49" s="566"/>
      <c r="JOI49" s="79"/>
      <c r="JOJ49" s="79"/>
      <c r="JOK49" s="79"/>
      <c r="JOL49" s="79"/>
      <c r="JOM49" s="79"/>
      <c r="JON49" s="79"/>
      <c r="JOO49" s="566"/>
      <c r="JOP49" s="79"/>
      <c r="JOQ49" s="79"/>
      <c r="JOR49" s="79"/>
      <c r="JOS49" s="79"/>
      <c r="JOT49" s="567"/>
      <c r="JOU49" s="79"/>
      <c r="JOV49" s="79"/>
      <c r="JOW49" s="566"/>
      <c r="JOX49" s="79"/>
      <c r="JOY49" s="79"/>
      <c r="JOZ49" s="79"/>
      <c r="JPA49" s="79"/>
      <c r="JPB49" s="79"/>
      <c r="JPC49" s="79"/>
      <c r="JPD49" s="566"/>
      <c r="JPE49" s="79"/>
      <c r="JPF49" s="79"/>
      <c r="JPG49" s="79"/>
      <c r="JPH49" s="79"/>
      <c r="JPI49" s="567"/>
      <c r="JPJ49" s="79"/>
      <c r="JPK49" s="79"/>
      <c r="JPL49" s="566"/>
      <c r="JPM49" s="79"/>
      <c r="JPN49" s="79"/>
      <c r="JPO49" s="79"/>
      <c r="JPP49" s="79"/>
      <c r="JPQ49" s="79"/>
      <c r="JPR49" s="79"/>
      <c r="JPS49" s="566"/>
      <c r="JPT49" s="79"/>
      <c r="JPU49" s="79"/>
      <c r="JPV49" s="79"/>
      <c r="JPW49" s="79"/>
      <c r="JPX49" s="567"/>
      <c r="JPY49" s="79"/>
      <c r="JPZ49" s="79"/>
      <c r="JQA49" s="566"/>
      <c r="JQB49" s="79"/>
      <c r="JQC49" s="79"/>
      <c r="JQD49" s="79"/>
      <c r="JQE49" s="79"/>
      <c r="JQF49" s="79"/>
      <c r="JQG49" s="79"/>
      <c r="JQH49" s="566"/>
      <c r="JQI49" s="79"/>
      <c r="JQJ49" s="79"/>
      <c r="JQK49" s="79"/>
      <c r="JQL49" s="79"/>
      <c r="JQM49" s="567"/>
      <c r="JQN49" s="79"/>
      <c r="JQO49" s="79"/>
      <c r="JQP49" s="566"/>
      <c r="JQQ49" s="79"/>
      <c r="JQR49" s="79"/>
      <c r="JQS49" s="79"/>
      <c r="JQT49" s="79"/>
      <c r="JQU49" s="79"/>
      <c r="JQV49" s="79"/>
      <c r="JQW49" s="566"/>
      <c r="JQX49" s="79"/>
      <c r="JQY49" s="79"/>
      <c r="JQZ49" s="79"/>
      <c r="JRA49" s="79"/>
      <c r="JRB49" s="567"/>
      <c r="JRC49" s="79"/>
      <c r="JRD49" s="79"/>
      <c r="JRE49" s="566"/>
      <c r="JRF49" s="79"/>
      <c r="JRG49" s="79"/>
      <c r="JRH49" s="79"/>
      <c r="JRI49" s="79"/>
      <c r="JRJ49" s="79"/>
      <c r="JRK49" s="79"/>
      <c r="JRL49" s="566"/>
      <c r="JRM49" s="79"/>
      <c r="JRN49" s="79"/>
      <c r="JRO49" s="79"/>
      <c r="JRP49" s="79"/>
      <c r="JRQ49" s="567"/>
      <c r="JRR49" s="79"/>
      <c r="JRS49" s="79"/>
      <c r="JRT49" s="566"/>
      <c r="JRU49" s="79"/>
      <c r="JRV49" s="79"/>
      <c r="JRW49" s="79"/>
      <c r="JRX49" s="79"/>
      <c r="JRY49" s="79"/>
      <c r="JRZ49" s="79"/>
      <c r="JSA49" s="566"/>
      <c r="JSB49" s="79"/>
      <c r="JSC49" s="79"/>
      <c r="JSD49" s="79"/>
      <c r="JSE49" s="79"/>
      <c r="JSF49" s="567"/>
      <c r="JSG49" s="79"/>
      <c r="JSH49" s="79"/>
      <c r="JSI49" s="566"/>
      <c r="JSJ49" s="79"/>
      <c r="JSK49" s="79"/>
      <c r="JSL49" s="79"/>
      <c r="JSM49" s="79"/>
      <c r="JSN49" s="79"/>
      <c r="JSO49" s="79"/>
      <c r="JSP49" s="566"/>
      <c r="JSQ49" s="79"/>
      <c r="JSR49" s="79"/>
      <c r="JSS49" s="79"/>
      <c r="JST49" s="79"/>
      <c r="JSU49" s="567"/>
      <c r="JSV49" s="79"/>
      <c r="JSW49" s="79"/>
      <c r="JSX49" s="566"/>
      <c r="JSY49" s="79"/>
      <c r="JSZ49" s="79"/>
      <c r="JTA49" s="79"/>
      <c r="JTB49" s="79"/>
      <c r="JTC49" s="79"/>
      <c r="JTD49" s="79"/>
      <c r="JTE49" s="566"/>
      <c r="JTF49" s="79"/>
      <c r="JTG49" s="79"/>
      <c r="JTH49" s="79"/>
      <c r="JTI49" s="79"/>
      <c r="JTJ49" s="567"/>
      <c r="JTK49" s="79"/>
      <c r="JTL49" s="79"/>
      <c r="JTM49" s="566"/>
      <c r="JTN49" s="79"/>
      <c r="JTO49" s="79"/>
      <c r="JTP49" s="79"/>
      <c r="JTQ49" s="79"/>
      <c r="JTR49" s="79"/>
      <c r="JTS49" s="79"/>
      <c r="JTT49" s="566"/>
      <c r="JTU49" s="79"/>
      <c r="JTV49" s="79"/>
      <c r="JTW49" s="79"/>
      <c r="JTX49" s="79"/>
      <c r="JTY49" s="567"/>
      <c r="JTZ49" s="79"/>
      <c r="JUA49" s="79"/>
      <c r="JUB49" s="566"/>
      <c r="JUC49" s="79"/>
      <c r="JUD49" s="79"/>
      <c r="JUE49" s="79"/>
      <c r="JUF49" s="79"/>
      <c r="JUG49" s="79"/>
      <c r="JUH49" s="79"/>
      <c r="JUI49" s="566"/>
      <c r="JUJ49" s="79"/>
      <c r="JUK49" s="79"/>
      <c r="JUL49" s="79"/>
      <c r="JUM49" s="79"/>
      <c r="JUN49" s="567"/>
      <c r="JUO49" s="79"/>
      <c r="JUP49" s="79"/>
      <c r="JUQ49" s="566"/>
      <c r="JUR49" s="79"/>
      <c r="JUS49" s="79"/>
      <c r="JUT49" s="79"/>
      <c r="JUU49" s="79"/>
      <c r="JUV49" s="79"/>
      <c r="JUW49" s="79"/>
      <c r="JUX49" s="566"/>
      <c r="JUY49" s="79"/>
      <c r="JUZ49" s="79"/>
      <c r="JVA49" s="79"/>
      <c r="JVB49" s="79"/>
      <c r="JVC49" s="567"/>
      <c r="JVD49" s="79"/>
      <c r="JVE49" s="79"/>
      <c r="JVF49" s="566"/>
      <c r="JVG49" s="79"/>
      <c r="JVH49" s="79"/>
      <c r="JVI49" s="79"/>
      <c r="JVJ49" s="79"/>
      <c r="JVK49" s="79"/>
      <c r="JVL49" s="79"/>
      <c r="JVM49" s="566"/>
      <c r="JVN49" s="79"/>
      <c r="JVO49" s="79"/>
      <c r="JVP49" s="79"/>
      <c r="JVQ49" s="79"/>
      <c r="JVR49" s="567"/>
      <c r="JVS49" s="79"/>
      <c r="JVT49" s="79"/>
      <c r="JVU49" s="566"/>
      <c r="JVV49" s="79"/>
      <c r="JVW49" s="79"/>
      <c r="JVX49" s="79"/>
      <c r="JVY49" s="79"/>
      <c r="JVZ49" s="79"/>
      <c r="JWA49" s="79"/>
      <c r="JWB49" s="566"/>
      <c r="JWC49" s="79"/>
      <c r="JWD49" s="79"/>
      <c r="JWE49" s="79"/>
      <c r="JWF49" s="79"/>
      <c r="JWG49" s="567"/>
      <c r="JWH49" s="79"/>
      <c r="JWI49" s="79"/>
      <c r="JWJ49" s="566"/>
      <c r="JWK49" s="79"/>
      <c r="JWL49" s="79"/>
      <c r="JWM49" s="79"/>
      <c r="JWN49" s="79"/>
      <c r="JWO49" s="79"/>
      <c r="JWP49" s="79"/>
      <c r="JWQ49" s="566"/>
      <c r="JWR49" s="79"/>
      <c r="JWS49" s="79"/>
      <c r="JWT49" s="79"/>
      <c r="JWU49" s="79"/>
      <c r="JWV49" s="567"/>
      <c r="JWW49" s="79"/>
      <c r="JWX49" s="79"/>
      <c r="JWY49" s="566"/>
      <c r="JWZ49" s="79"/>
      <c r="JXA49" s="79"/>
      <c r="JXB49" s="79"/>
      <c r="JXC49" s="79"/>
      <c r="JXD49" s="79"/>
      <c r="JXE49" s="79"/>
      <c r="JXF49" s="566"/>
      <c r="JXG49" s="79"/>
      <c r="JXH49" s="79"/>
      <c r="JXI49" s="79"/>
      <c r="JXJ49" s="79"/>
      <c r="JXK49" s="567"/>
      <c r="JXL49" s="79"/>
      <c r="JXM49" s="79"/>
      <c r="JXN49" s="566"/>
      <c r="JXO49" s="79"/>
      <c r="JXP49" s="79"/>
      <c r="JXQ49" s="79"/>
      <c r="JXR49" s="79"/>
      <c r="JXS49" s="79"/>
      <c r="JXT49" s="79"/>
      <c r="JXU49" s="566"/>
      <c r="JXV49" s="79"/>
      <c r="JXW49" s="79"/>
      <c r="JXX49" s="79"/>
      <c r="JXY49" s="79"/>
      <c r="JXZ49" s="567"/>
      <c r="JYA49" s="79"/>
      <c r="JYB49" s="79"/>
      <c r="JYC49" s="566"/>
      <c r="JYD49" s="79"/>
      <c r="JYE49" s="79"/>
      <c r="JYF49" s="79"/>
      <c r="JYG49" s="79"/>
      <c r="JYH49" s="79"/>
      <c r="JYI49" s="79"/>
      <c r="JYJ49" s="566"/>
      <c r="JYK49" s="79"/>
      <c r="JYL49" s="79"/>
      <c r="JYM49" s="79"/>
      <c r="JYN49" s="79"/>
      <c r="JYO49" s="567"/>
      <c r="JYP49" s="79"/>
      <c r="JYQ49" s="79"/>
      <c r="JYR49" s="566"/>
      <c r="JYS49" s="79"/>
      <c r="JYT49" s="79"/>
      <c r="JYU49" s="79"/>
      <c r="JYV49" s="79"/>
      <c r="JYW49" s="79"/>
      <c r="JYX49" s="79"/>
      <c r="JYY49" s="566"/>
      <c r="JYZ49" s="79"/>
      <c r="JZA49" s="79"/>
      <c r="JZB49" s="79"/>
      <c r="JZC49" s="79"/>
      <c r="JZD49" s="567"/>
      <c r="JZE49" s="79"/>
      <c r="JZF49" s="79"/>
      <c r="JZG49" s="566"/>
      <c r="JZH49" s="79"/>
      <c r="JZI49" s="79"/>
      <c r="JZJ49" s="79"/>
      <c r="JZK49" s="79"/>
      <c r="JZL49" s="79"/>
      <c r="JZM49" s="79"/>
      <c r="JZN49" s="566"/>
      <c r="JZO49" s="79"/>
      <c r="JZP49" s="79"/>
      <c r="JZQ49" s="79"/>
      <c r="JZR49" s="79"/>
      <c r="JZS49" s="567"/>
      <c r="JZT49" s="79"/>
      <c r="JZU49" s="79"/>
      <c r="JZV49" s="566"/>
      <c r="JZW49" s="79"/>
      <c r="JZX49" s="79"/>
      <c r="JZY49" s="79"/>
      <c r="JZZ49" s="79"/>
      <c r="KAA49" s="79"/>
      <c r="KAB49" s="79"/>
      <c r="KAC49" s="566"/>
      <c r="KAD49" s="79"/>
      <c r="KAE49" s="79"/>
      <c r="KAF49" s="79"/>
      <c r="KAG49" s="79"/>
      <c r="KAH49" s="567"/>
      <c r="KAI49" s="79"/>
      <c r="KAJ49" s="79"/>
      <c r="KAK49" s="566"/>
      <c r="KAL49" s="79"/>
      <c r="KAM49" s="79"/>
      <c r="KAN49" s="79"/>
      <c r="KAO49" s="79"/>
      <c r="KAP49" s="79"/>
      <c r="KAQ49" s="79"/>
      <c r="KAR49" s="566"/>
      <c r="KAS49" s="79"/>
      <c r="KAT49" s="79"/>
      <c r="KAU49" s="79"/>
      <c r="KAV49" s="79"/>
      <c r="KAW49" s="567"/>
      <c r="KAX49" s="79"/>
      <c r="KAY49" s="79"/>
      <c r="KAZ49" s="566"/>
      <c r="KBA49" s="79"/>
      <c r="KBB49" s="79"/>
      <c r="KBC49" s="79"/>
      <c r="KBD49" s="79"/>
      <c r="KBE49" s="79"/>
      <c r="KBF49" s="79"/>
      <c r="KBG49" s="566"/>
      <c r="KBH49" s="79"/>
      <c r="KBI49" s="79"/>
      <c r="KBJ49" s="79"/>
      <c r="KBK49" s="79"/>
      <c r="KBL49" s="567"/>
      <c r="KBM49" s="79"/>
      <c r="KBN49" s="79"/>
      <c r="KBO49" s="566"/>
      <c r="KBP49" s="79"/>
      <c r="KBQ49" s="79"/>
      <c r="KBR49" s="79"/>
      <c r="KBS49" s="79"/>
      <c r="KBT49" s="79"/>
      <c r="KBU49" s="79"/>
      <c r="KBV49" s="566"/>
      <c r="KBW49" s="79"/>
      <c r="KBX49" s="79"/>
      <c r="KBY49" s="79"/>
      <c r="KBZ49" s="79"/>
      <c r="KCA49" s="567"/>
      <c r="KCB49" s="79"/>
      <c r="KCC49" s="79"/>
      <c r="KCD49" s="566"/>
      <c r="KCE49" s="79"/>
      <c r="KCF49" s="79"/>
      <c r="KCG49" s="79"/>
      <c r="KCH49" s="79"/>
      <c r="KCI49" s="79"/>
      <c r="KCJ49" s="79"/>
      <c r="KCK49" s="566"/>
      <c r="KCL49" s="79"/>
      <c r="KCM49" s="79"/>
      <c r="KCN49" s="79"/>
      <c r="KCO49" s="79"/>
      <c r="KCP49" s="567"/>
      <c r="KCQ49" s="79"/>
      <c r="KCR49" s="79"/>
      <c r="KCS49" s="566"/>
      <c r="KCT49" s="79"/>
      <c r="KCU49" s="79"/>
      <c r="KCV49" s="79"/>
      <c r="KCW49" s="79"/>
      <c r="KCX49" s="79"/>
      <c r="KCY49" s="79"/>
      <c r="KCZ49" s="566"/>
      <c r="KDA49" s="79"/>
      <c r="KDB49" s="79"/>
      <c r="KDC49" s="79"/>
      <c r="KDD49" s="79"/>
      <c r="KDE49" s="567"/>
      <c r="KDF49" s="79"/>
      <c r="KDG49" s="79"/>
      <c r="KDH49" s="566"/>
      <c r="KDI49" s="79"/>
      <c r="KDJ49" s="79"/>
      <c r="KDK49" s="79"/>
      <c r="KDL49" s="79"/>
      <c r="KDM49" s="79"/>
      <c r="KDN49" s="79"/>
      <c r="KDO49" s="566"/>
      <c r="KDP49" s="79"/>
      <c r="KDQ49" s="79"/>
      <c r="KDR49" s="79"/>
      <c r="KDS49" s="79"/>
      <c r="KDT49" s="567"/>
      <c r="KDU49" s="79"/>
      <c r="KDV49" s="79"/>
      <c r="KDW49" s="566"/>
      <c r="KDX49" s="79"/>
      <c r="KDY49" s="79"/>
      <c r="KDZ49" s="79"/>
      <c r="KEA49" s="79"/>
      <c r="KEB49" s="79"/>
      <c r="KEC49" s="79"/>
      <c r="KED49" s="566"/>
      <c r="KEE49" s="79"/>
      <c r="KEF49" s="79"/>
      <c r="KEG49" s="79"/>
      <c r="KEH49" s="79"/>
      <c r="KEI49" s="567"/>
      <c r="KEJ49" s="79"/>
      <c r="KEK49" s="79"/>
      <c r="KEL49" s="566"/>
      <c r="KEM49" s="79"/>
      <c r="KEN49" s="79"/>
      <c r="KEO49" s="79"/>
      <c r="KEP49" s="79"/>
      <c r="KEQ49" s="79"/>
      <c r="KER49" s="79"/>
      <c r="KES49" s="566"/>
      <c r="KET49" s="79"/>
      <c r="KEU49" s="79"/>
      <c r="KEV49" s="79"/>
      <c r="KEW49" s="79"/>
      <c r="KEX49" s="567"/>
      <c r="KEY49" s="79"/>
      <c r="KEZ49" s="79"/>
      <c r="KFA49" s="566"/>
      <c r="KFB49" s="79"/>
      <c r="KFC49" s="79"/>
      <c r="KFD49" s="79"/>
      <c r="KFE49" s="79"/>
      <c r="KFF49" s="79"/>
      <c r="KFG49" s="79"/>
      <c r="KFH49" s="566"/>
      <c r="KFI49" s="79"/>
      <c r="KFJ49" s="79"/>
      <c r="KFK49" s="79"/>
      <c r="KFL49" s="79"/>
      <c r="KFM49" s="567"/>
      <c r="KFN49" s="79"/>
      <c r="KFO49" s="79"/>
      <c r="KFP49" s="566"/>
      <c r="KFQ49" s="79"/>
      <c r="KFR49" s="79"/>
      <c r="KFS49" s="79"/>
      <c r="KFT49" s="79"/>
      <c r="KFU49" s="79"/>
      <c r="KFV49" s="79"/>
      <c r="KFW49" s="566"/>
      <c r="KFX49" s="79"/>
      <c r="KFY49" s="79"/>
      <c r="KFZ49" s="79"/>
      <c r="KGA49" s="79"/>
      <c r="KGB49" s="567"/>
      <c r="KGC49" s="79"/>
      <c r="KGD49" s="79"/>
      <c r="KGE49" s="566"/>
      <c r="KGF49" s="79"/>
      <c r="KGG49" s="79"/>
      <c r="KGH49" s="79"/>
      <c r="KGI49" s="79"/>
      <c r="KGJ49" s="79"/>
      <c r="KGK49" s="79"/>
      <c r="KGL49" s="566"/>
      <c r="KGM49" s="79"/>
      <c r="KGN49" s="79"/>
      <c r="KGO49" s="79"/>
      <c r="KGP49" s="79"/>
      <c r="KGQ49" s="567"/>
      <c r="KGR49" s="79"/>
      <c r="KGS49" s="79"/>
      <c r="KGT49" s="566"/>
      <c r="KGU49" s="79"/>
      <c r="KGV49" s="79"/>
      <c r="KGW49" s="79"/>
      <c r="KGX49" s="79"/>
      <c r="KGY49" s="79"/>
      <c r="KGZ49" s="79"/>
      <c r="KHA49" s="566"/>
      <c r="KHB49" s="79"/>
      <c r="KHC49" s="79"/>
      <c r="KHD49" s="79"/>
      <c r="KHE49" s="79"/>
      <c r="KHF49" s="567"/>
      <c r="KHG49" s="79"/>
      <c r="KHH49" s="79"/>
      <c r="KHI49" s="566"/>
      <c r="KHJ49" s="79"/>
      <c r="KHK49" s="79"/>
      <c r="KHL49" s="79"/>
      <c r="KHM49" s="79"/>
      <c r="KHN49" s="79"/>
      <c r="KHO49" s="79"/>
      <c r="KHP49" s="566"/>
      <c r="KHQ49" s="79"/>
      <c r="KHR49" s="79"/>
      <c r="KHS49" s="79"/>
      <c r="KHT49" s="79"/>
      <c r="KHU49" s="567"/>
      <c r="KHV49" s="79"/>
      <c r="KHW49" s="79"/>
      <c r="KHX49" s="566"/>
      <c r="KHY49" s="79"/>
      <c r="KHZ49" s="79"/>
      <c r="KIA49" s="79"/>
      <c r="KIB49" s="79"/>
      <c r="KIC49" s="79"/>
      <c r="KID49" s="79"/>
      <c r="KIE49" s="566"/>
      <c r="KIF49" s="79"/>
      <c r="KIG49" s="79"/>
      <c r="KIH49" s="79"/>
      <c r="KII49" s="79"/>
      <c r="KIJ49" s="567"/>
      <c r="KIK49" s="79"/>
      <c r="KIL49" s="79"/>
      <c r="KIM49" s="566"/>
      <c r="KIN49" s="79"/>
      <c r="KIO49" s="79"/>
      <c r="KIP49" s="79"/>
      <c r="KIQ49" s="79"/>
      <c r="KIR49" s="79"/>
      <c r="KIS49" s="79"/>
      <c r="KIT49" s="566"/>
      <c r="KIU49" s="79"/>
      <c r="KIV49" s="79"/>
      <c r="KIW49" s="79"/>
      <c r="KIX49" s="79"/>
      <c r="KIY49" s="567"/>
      <c r="KIZ49" s="79"/>
      <c r="KJA49" s="79"/>
      <c r="KJB49" s="566"/>
      <c r="KJC49" s="79"/>
      <c r="KJD49" s="79"/>
      <c r="KJE49" s="79"/>
      <c r="KJF49" s="79"/>
      <c r="KJG49" s="79"/>
      <c r="KJH49" s="79"/>
      <c r="KJI49" s="566"/>
      <c r="KJJ49" s="79"/>
      <c r="KJK49" s="79"/>
      <c r="KJL49" s="79"/>
      <c r="KJM49" s="79"/>
      <c r="KJN49" s="567"/>
      <c r="KJO49" s="79"/>
      <c r="KJP49" s="79"/>
      <c r="KJQ49" s="566"/>
      <c r="KJR49" s="79"/>
      <c r="KJS49" s="79"/>
      <c r="KJT49" s="79"/>
      <c r="KJU49" s="79"/>
      <c r="KJV49" s="79"/>
      <c r="KJW49" s="79"/>
      <c r="KJX49" s="566"/>
      <c r="KJY49" s="79"/>
      <c r="KJZ49" s="79"/>
      <c r="KKA49" s="79"/>
      <c r="KKB49" s="79"/>
      <c r="KKC49" s="567"/>
      <c r="KKD49" s="79"/>
      <c r="KKE49" s="79"/>
      <c r="KKF49" s="566"/>
      <c r="KKG49" s="79"/>
      <c r="KKH49" s="79"/>
      <c r="KKI49" s="79"/>
      <c r="KKJ49" s="79"/>
      <c r="KKK49" s="79"/>
      <c r="KKL49" s="79"/>
      <c r="KKM49" s="566"/>
      <c r="KKN49" s="79"/>
      <c r="KKO49" s="79"/>
      <c r="KKP49" s="79"/>
      <c r="KKQ49" s="79"/>
      <c r="KKR49" s="567"/>
      <c r="KKS49" s="79"/>
      <c r="KKT49" s="79"/>
      <c r="KKU49" s="566"/>
      <c r="KKV49" s="79"/>
      <c r="KKW49" s="79"/>
      <c r="KKX49" s="79"/>
      <c r="KKY49" s="79"/>
      <c r="KKZ49" s="79"/>
      <c r="KLA49" s="79"/>
      <c r="KLB49" s="566"/>
      <c r="KLC49" s="79"/>
      <c r="KLD49" s="79"/>
      <c r="KLE49" s="79"/>
      <c r="KLF49" s="79"/>
      <c r="KLG49" s="567"/>
      <c r="KLH49" s="79"/>
      <c r="KLI49" s="79"/>
      <c r="KLJ49" s="566"/>
      <c r="KLK49" s="79"/>
      <c r="KLL49" s="79"/>
      <c r="KLM49" s="79"/>
      <c r="KLN49" s="79"/>
      <c r="KLO49" s="79"/>
      <c r="KLP49" s="79"/>
      <c r="KLQ49" s="566"/>
      <c r="KLR49" s="79"/>
      <c r="KLS49" s="79"/>
      <c r="KLT49" s="79"/>
      <c r="KLU49" s="79"/>
      <c r="KLV49" s="567"/>
      <c r="KLW49" s="79"/>
      <c r="KLX49" s="79"/>
      <c r="KLY49" s="566"/>
      <c r="KLZ49" s="79"/>
      <c r="KMA49" s="79"/>
      <c r="KMB49" s="79"/>
      <c r="KMC49" s="79"/>
      <c r="KMD49" s="79"/>
      <c r="KME49" s="79"/>
      <c r="KMF49" s="566"/>
      <c r="KMG49" s="79"/>
      <c r="KMH49" s="79"/>
      <c r="KMI49" s="79"/>
      <c r="KMJ49" s="79"/>
      <c r="KMK49" s="567"/>
      <c r="KML49" s="79"/>
      <c r="KMM49" s="79"/>
      <c r="KMN49" s="566"/>
      <c r="KMO49" s="79"/>
      <c r="KMP49" s="79"/>
      <c r="KMQ49" s="79"/>
      <c r="KMR49" s="79"/>
      <c r="KMS49" s="79"/>
      <c r="KMT49" s="79"/>
      <c r="KMU49" s="566"/>
      <c r="KMV49" s="79"/>
      <c r="KMW49" s="79"/>
      <c r="KMX49" s="79"/>
      <c r="KMY49" s="79"/>
      <c r="KMZ49" s="567"/>
      <c r="KNA49" s="79"/>
      <c r="KNB49" s="79"/>
      <c r="KNC49" s="566"/>
      <c r="KND49" s="79"/>
      <c r="KNE49" s="79"/>
      <c r="KNF49" s="79"/>
      <c r="KNG49" s="79"/>
      <c r="KNH49" s="79"/>
      <c r="KNI49" s="79"/>
      <c r="KNJ49" s="566"/>
      <c r="KNK49" s="79"/>
      <c r="KNL49" s="79"/>
      <c r="KNM49" s="79"/>
      <c r="KNN49" s="79"/>
      <c r="KNO49" s="567"/>
      <c r="KNP49" s="79"/>
      <c r="KNQ49" s="79"/>
      <c r="KNR49" s="566"/>
      <c r="KNS49" s="79"/>
      <c r="KNT49" s="79"/>
      <c r="KNU49" s="79"/>
      <c r="KNV49" s="79"/>
      <c r="KNW49" s="79"/>
      <c r="KNX49" s="79"/>
      <c r="KNY49" s="566"/>
      <c r="KNZ49" s="79"/>
      <c r="KOA49" s="79"/>
      <c r="KOB49" s="79"/>
      <c r="KOC49" s="79"/>
      <c r="KOD49" s="567"/>
      <c r="KOE49" s="79"/>
      <c r="KOF49" s="79"/>
      <c r="KOG49" s="566"/>
      <c r="KOH49" s="79"/>
      <c r="KOI49" s="79"/>
      <c r="KOJ49" s="79"/>
      <c r="KOK49" s="79"/>
      <c r="KOL49" s="79"/>
      <c r="KOM49" s="79"/>
      <c r="KON49" s="566"/>
      <c r="KOO49" s="79"/>
      <c r="KOP49" s="79"/>
      <c r="KOQ49" s="79"/>
      <c r="KOR49" s="79"/>
      <c r="KOS49" s="567"/>
      <c r="KOT49" s="79"/>
      <c r="KOU49" s="79"/>
      <c r="KOV49" s="566"/>
      <c r="KOW49" s="79"/>
      <c r="KOX49" s="79"/>
      <c r="KOY49" s="79"/>
      <c r="KOZ49" s="79"/>
      <c r="KPA49" s="79"/>
      <c r="KPB49" s="79"/>
      <c r="KPC49" s="566"/>
      <c r="KPD49" s="79"/>
      <c r="KPE49" s="79"/>
      <c r="KPF49" s="79"/>
      <c r="KPG49" s="79"/>
      <c r="KPH49" s="567"/>
      <c r="KPI49" s="79"/>
      <c r="KPJ49" s="79"/>
      <c r="KPK49" s="566"/>
      <c r="KPL49" s="79"/>
      <c r="KPM49" s="79"/>
      <c r="KPN49" s="79"/>
      <c r="KPO49" s="79"/>
      <c r="KPP49" s="79"/>
      <c r="KPQ49" s="79"/>
      <c r="KPR49" s="566"/>
      <c r="KPS49" s="79"/>
      <c r="KPT49" s="79"/>
      <c r="KPU49" s="79"/>
      <c r="KPV49" s="79"/>
      <c r="KPW49" s="567"/>
      <c r="KPX49" s="79"/>
      <c r="KPY49" s="79"/>
      <c r="KPZ49" s="566"/>
      <c r="KQA49" s="79"/>
      <c r="KQB49" s="79"/>
      <c r="KQC49" s="79"/>
      <c r="KQD49" s="79"/>
      <c r="KQE49" s="79"/>
      <c r="KQF49" s="79"/>
      <c r="KQG49" s="566"/>
      <c r="KQH49" s="79"/>
      <c r="KQI49" s="79"/>
      <c r="KQJ49" s="79"/>
      <c r="KQK49" s="79"/>
      <c r="KQL49" s="567"/>
      <c r="KQM49" s="79"/>
      <c r="KQN49" s="79"/>
      <c r="KQO49" s="566"/>
      <c r="KQP49" s="79"/>
      <c r="KQQ49" s="79"/>
      <c r="KQR49" s="79"/>
      <c r="KQS49" s="79"/>
      <c r="KQT49" s="79"/>
      <c r="KQU49" s="79"/>
      <c r="KQV49" s="566"/>
      <c r="KQW49" s="79"/>
      <c r="KQX49" s="79"/>
      <c r="KQY49" s="79"/>
      <c r="KQZ49" s="79"/>
      <c r="KRA49" s="567"/>
      <c r="KRB49" s="79"/>
      <c r="KRC49" s="79"/>
      <c r="KRD49" s="566"/>
      <c r="KRE49" s="79"/>
      <c r="KRF49" s="79"/>
      <c r="KRG49" s="79"/>
      <c r="KRH49" s="79"/>
      <c r="KRI49" s="79"/>
      <c r="KRJ49" s="79"/>
      <c r="KRK49" s="566"/>
      <c r="KRL49" s="79"/>
      <c r="KRM49" s="79"/>
      <c r="KRN49" s="79"/>
      <c r="KRO49" s="79"/>
      <c r="KRP49" s="567"/>
      <c r="KRQ49" s="79"/>
      <c r="KRR49" s="79"/>
      <c r="KRS49" s="566"/>
      <c r="KRT49" s="79"/>
      <c r="KRU49" s="79"/>
      <c r="KRV49" s="79"/>
      <c r="KRW49" s="79"/>
      <c r="KRX49" s="79"/>
      <c r="KRY49" s="79"/>
      <c r="KRZ49" s="566"/>
      <c r="KSA49" s="79"/>
      <c r="KSB49" s="79"/>
      <c r="KSC49" s="79"/>
      <c r="KSD49" s="79"/>
      <c r="KSE49" s="567"/>
      <c r="KSF49" s="79"/>
      <c r="KSG49" s="79"/>
      <c r="KSH49" s="566"/>
      <c r="KSI49" s="79"/>
      <c r="KSJ49" s="79"/>
      <c r="KSK49" s="79"/>
      <c r="KSL49" s="79"/>
      <c r="KSM49" s="79"/>
      <c r="KSN49" s="79"/>
      <c r="KSO49" s="566"/>
      <c r="KSP49" s="79"/>
      <c r="KSQ49" s="79"/>
      <c r="KSR49" s="79"/>
      <c r="KSS49" s="79"/>
      <c r="KST49" s="567"/>
      <c r="KSU49" s="79"/>
      <c r="KSV49" s="79"/>
      <c r="KSW49" s="566"/>
      <c r="KSX49" s="79"/>
      <c r="KSY49" s="79"/>
      <c r="KSZ49" s="79"/>
      <c r="KTA49" s="79"/>
      <c r="KTB49" s="79"/>
      <c r="KTC49" s="79"/>
      <c r="KTD49" s="566"/>
      <c r="KTE49" s="79"/>
      <c r="KTF49" s="79"/>
      <c r="KTG49" s="79"/>
      <c r="KTH49" s="79"/>
      <c r="KTI49" s="567"/>
      <c r="KTJ49" s="79"/>
      <c r="KTK49" s="79"/>
      <c r="KTL49" s="566"/>
      <c r="KTM49" s="79"/>
      <c r="KTN49" s="79"/>
      <c r="KTO49" s="79"/>
      <c r="KTP49" s="79"/>
      <c r="KTQ49" s="79"/>
      <c r="KTR49" s="79"/>
      <c r="KTS49" s="566"/>
      <c r="KTT49" s="79"/>
      <c r="KTU49" s="79"/>
      <c r="KTV49" s="79"/>
      <c r="KTW49" s="79"/>
      <c r="KTX49" s="567"/>
      <c r="KTY49" s="79"/>
      <c r="KTZ49" s="79"/>
      <c r="KUA49" s="566"/>
      <c r="KUB49" s="79"/>
      <c r="KUC49" s="79"/>
      <c r="KUD49" s="79"/>
      <c r="KUE49" s="79"/>
      <c r="KUF49" s="79"/>
      <c r="KUG49" s="79"/>
      <c r="KUH49" s="566"/>
      <c r="KUI49" s="79"/>
      <c r="KUJ49" s="79"/>
      <c r="KUK49" s="79"/>
      <c r="KUL49" s="79"/>
      <c r="KUM49" s="567"/>
      <c r="KUN49" s="79"/>
      <c r="KUO49" s="79"/>
      <c r="KUP49" s="566"/>
      <c r="KUQ49" s="79"/>
      <c r="KUR49" s="79"/>
      <c r="KUS49" s="79"/>
      <c r="KUT49" s="79"/>
      <c r="KUU49" s="79"/>
      <c r="KUV49" s="79"/>
      <c r="KUW49" s="566"/>
      <c r="KUX49" s="79"/>
      <c r="KUY49" s="79"/>
      <c r="KUZ49" s="79"/>
      <c r="KVA49" s="79"/>
      <c r="KVB49" s="567"/>
      <c r="KVC49" s="79"/>
      <c r="KVD49" s="79"/>
      <c r="KVE49" s="566"/>
      <c r="KVF49" s="79"/>
      <c r="KVG49" s="79"/>
      <c r="KVH49" s="79"/>
      <c r="KVI49" s="79"/>
      <c r="KVJ49" s="79"/>
      <c r="KVK49" s="79"/>
      <c r="KVL49" s="566"/>
      <c r="KVM49" s="79"/>
      <c r="KVN49" s="79"/>
      <c r="KVO49" s="79"/>
      <c r="KVP49" s="79"/>
      <c r="KVQ49" s="567"/>
      <c r="KVR49" s="79"/>
      <c r="KVS49" s="79"/>
      <c r="KVT49" s="566"/>
      <c r="KVU49" s="79"/>
      <c r="KVV49" s="79"/>
      <c r="KVW49" s="79"/>
      <c r="KVX49" s="79"/>
      <c r="KVY49" s="79"/>
      <c r="KVZ49" s="79"/>
      <c r="KWA49" s="566"/>
      <c r="KWB49" s="79"/>
      <c r="KWC49" s="79"/>
      <c r="KWD49" s="79"/>
      <c r="KWE49" s="79"/>
      <c r="KWF49" s="567"/>
      <c r="KWG49" s="79"/>
      <c r="KWH49" s="79"/>
      <c r="KWI49" s="566"/>
      <c r="KWJ49" s="79"/>
      <c r="KWK49" s="79"/>
      <c r="KWL49" s="79"/>
      <c r="KWM49" s="79"/>
      <c r="KWN49" s="79"/>
      <c r="KWO49" s="79"/>
      <c r="KWP49" s="566"/>
      <c r="KWQ49" s="79"/>
      <c r="KWR49" s="79"/>
      <c r="KWS49" s="79"/>
      <c r="KWT49" s="79"/>
      <c r="KWU49" s="567"/>
      <c r="KWV49" s="79"/>
      <c r="KWW49" s="79"/>
      <c r="KWX49" s="566"/>
      <c r="KWY49" s="79"/>
      <c r="KWZ49" s="79"/>
      <c r="KXA49" s="79"/>
      <c r="KXB49" s="79"/>
      <c r="KXC49" s="79"/>
      <c r="KXD49" s="79"/>
      <c r="KXE49" s="566"/>
      <c r="KXF49" s="79"/>
      <c r="KXG49" s="79"/>
      <c r="KXH49" s="79"/>
      <c r="KXI49" s="79"/>
      <c r="KXJ49" s="567"/>
      <c r="KXK49" s="79"/>
      <c r="KXL49" s="79"/>
      <c r="KXM49" s="566"/>
      <c r="KXN49" s="79"/>
      <c r="KXO49" s="79"/>
      <c r="KXP49" s="79"/>
      <c r="KXQ49" s="79"/>
      <c r="KXR49" s="79"/>
      <c r="KXS49" s="79"/>
      <c r="KXT49" s="566"/>
      <c r="KXU49" s="79"/>
      <c r="KXV49" s="79"/>
      <c r="KXW49" s="79"/>
      <c r="KXX49" s="79"/>
      <c r="KXY49" s="567"/>
      <c r="KXZ49" s="79"/>
      <c r="KYA49" s="79"/>
      <c r="KYB49" s="566"/>
      <c r="KYC49" s="79"/>
      <c r="KYD49" s="79"/>
      <c r="KYE49" s="79"/>
      <c r="KYF49" s="79"/>
      <c r="KYG49" s="79"/>
      <c r="KYH49" s="79"/>
      <c r="KYI49" s="566"/>
      <c r="KYJ49" s="79"/>
      <c r="KYK49" s="79"/>
      <c r="KYL49" s="79"/>
      <c r="KYM49" s="79"/>
      <c r="KYN49" s="567"/>
      <c r="KYO49" s="79"/>
      <c r="KYP49" s="79"/>
      <c r="KYQ49" s="566"/>
      <c r="KYR49" s="79"/>
      <c r="KYS49" s="79"/>
      <c r="KYT49" s="79"/>
      <c r="KYU49" s="79"/>
      <c r="KYV49" s="79"/>
      <c r="KYW49" s="79"/>
      <c r="KYX49" s="566"/>
      <c r="KYY49" s="79"/>
      <c r="KYZ49" s="79"/>
      <c r="KZA49" s="79"/>
      <c r="KZB49" s="79"/>
      <c r="KZC49" s="567"/>
      <c r="KZD49" s="79"/>
      <c r="KZE49" s="79"/>
      <c r="KZF49" s="566"/>
      <c r="KZG49" s="79"/>
      <c r="KZH49" s="79"/>
      <c r="KZI49" s="79"/>
      <c r="KZJ49" s="79"/>
      <c r="KZK49" s="79"/>
      <c r="KZL49" s="79"/>
      <c r="KZM49" s="566"/>
      <c r="KZN49" s="79"/>
      <c r="KZO49" s="79"/>
      <c r="KZP49" s="79"/>
      <c r="KZQ49" s="79"/>
      <c r="KZR49" s="567"/>
      <c r="KZS49" s="79"/>
      <c r="KZT49" s="79"/>
      <c r="KZU49" s="566"/>
      <c r="KZV49" s="79"/>
      <c r="KZW49" s="79"/>
      <c r="KZX49" s="79"/>
      <c r="KZY49" s="79"/>
      <c r="KZZ49" s="79"/>
      <c r="LAA49" s="79"/>
      <c r="LAB49" s="566"/>
      <c r="LAC49" s="79"/>
      <c r="LAD49" s="79"/>
      <c r="LAE49" s="79"/>
      <c r="LAF49" s="79"/>
      <c r="LAG49" s="567"/>
      <c r="LAH49" s="79"/>
      <c r="LAI49" s="79"/>
      <c r="LAJ49" s="566"/>
      <c r="LAK49" s="79"/>
      <c r="LAL49" s="79"/>
      <c r="LAM49" s="79"/>
      <c r="LAN49" s="79"/>
      <c r="LAO49" s="79"/>
      <c r="LAP49" s="79"/>
      <c r="LAQ49" s="566"/>
      <c r="LAR49" s="79"/>
      <c r="LAS49" s="79"/>
      <c r="LAT49" s="79"/>
      <c r="LAU49" s="79"/>
      <c r="LAV49" s="567"/>
      <c r="LAW49" s="79"/>
      <c r="LAX49" s="79"/>
      <c r="LAY49" s="566"/>
      <c r="LAZ49" s="79"/>
      <c r="LBA49" s="79"/>
      <c r="LBB49" s="79"/>
      <c r="LBC49" s="79"/>
      <c r="LBD49" s="79"/>
      <c r="LBE49" s="79"/>
      <c r="LBF49" s="566"/>
      <c r="LBG49" s="79"/>
      <c r="LBH49" s="79"/>
      <c r="LBI49" s="79"/>
      <c r="LBJ49" s="79"/>
      <c r="LBK49" s="567"/>
      <c r="LBL49" s="79"/>
      <c r="LBM49" s="79"/>
      <c r="LBN49" s="566"/>
      <c r="LBO49" s="79"/>
      <c r="LBP49" s="79"/>
      <c r="LBQ49" s="79"/>
      <c r="LBR49" s="79"/>
      <c r="LBS49" s="79"/>
      <c r="LBT49" s="79"/>
      <c r="LBU49" s="566"/>
      <c r="LBV49" s="79"/>
      <c r="LBW49" s="79"/>
      <c r="LBX49" s="79"/>
      <c r="LBY49" s="79"/>
      <c r="LBZ49" s="567"/>
      <c r="LCA49" s="79"/>
      <c r="LCB49" s="79"/>
      <c r="LCC49" s="566"/>
      <c r="LCD49" s="79"/>
      <c r="LCE49" s="79"/>
      <c r="LCF49" s="79"/>
      <c r="LCG49" s="79"/>
      <c r="LCH49" s="79"/>
      <c r="LCI49" s="79"/>
      <c r="LCJ49" s="566"/>
      <c r="LCK49" s="79"/>
      <c r="LCL49" s="79"/>
      <c r="LCM49" s="79"/>
      <c r="LCN49" s="79"/>
      <c r="LCO49" s="567"/>
      <c r="LCP49" s="79"/>
      <c r="LCQ49" s="79"/>
      <c r="LCR49" s="566"/>
      <c r="LCS49" s="79"/>
      <c r="LCT49" s="79"/>
      <c r="LCU49" s="79"/>
      <c r="LCV49" s="79"/>
      <c r="LCW49" s="79"/>
      <c r="LCX49" s="79"/>
      <c r="LCY49" s="566"/>
      <c r="LCZ49" s="79"/>
      <c r="LDA49" s="79"/>
      <c r="LDB49" s="79"/>
      <c r="LDC49" s="79"/>
      <c r="LDD49" s="567"/>
      <c r="LDE49" s="79"/>
      <c r="LDF49" s="79"/>
      <c r="LDG49" s="566"/>
      <c r="LDH49" s="79"/>
      <c r="LDI49" s="79"/>
      <c r="LDJ49" s="79"/>
      <c r="LDK49" s="79"/>
      <c r="LDL49" s="79"/>
      <c r="LDM49" s="79"/>
      <c r="LDN49" s="566"/>
      <c r="LDO49" s="79"/>
      <c r="LDP49" s="79"/>
      <c r="LDQ49" s="79"/>
      <c r="LDR49" s="79"/>
      <c r="LDS49" s="567"/>
      <c r="LDT49" s="79"/>
      <c r="LDU49" s="79"/>
      <c r="LDV49" s="566"/>
      <c r="LDW49" s="79"/>
      <c r="LDX49" s="79"/>
      <c r="LDY49" s="79"/>
      <c r="LDZ49" s="79"/>
      <c r="LEA49" s="79"/>
      <c r="LEB49" s="79"/>
      <c r="LEC49" s="566"/>
      <c r="LED49" s="79"/>
      <c r="LEE49" s="79"/>
      <c r="LEF49" s="79"/>
      <c r="LEG49" s="79"/>
      <c r="LEH49" s="567"/>
      <c r="LEI49" s="79"/>
      <c r="LEJ49" s="79"/>
      <c r="LEK49" s="566"/>
      <c r="LEL49" s="79"/>
      <c r="LEM49" s="79"/>
      <c r="LEN49" s="79"/>
      <c r="LEO49" s="79"/>
      <c r="LEP49" s="79"/>
      <c r="LEQ49" s="79"/>
      <c r="LER49" s="566"/>
      <c r="LES49" s="79"/>
      <c r="LET49" s="79"/>
      <c r="LEU49" s="79"/>
      <c r="LEV49" s="79"/>
      <c r="LEW49" s="567"/>
      <c r="LEX49" s="79"/>
      <c r="LEY49" s="79"/>
      <c r="LEZ49" s="566"/>
      <c r="LFA49" s="79"/>
      <c r="LFB49" s="79"/>
      <c r="LFC49" s="79"/>
      <c r="LFD49" s="79"/>
      <c r="LFE49" s="79"/>
      <c r="LFF49" s="79"/>
      <c r="LFG49" s="566"/>
      <c r="LFH49" s="79"/>
      <c r="LFI49" s="79"/>
      <c r="LFJ49" s="79"/>
      <c r="LFK49" s="79"/>
      <c r="LFL49" s="567"/>
      <c r="LFM49" s="79"/>
      <c r="LFN49" s="79"/>
      <c r="LFO49" s="566"/>
      <c r="LFP49" s="79"/>
      <c r="LFQ49" s="79"/>
      <c r="LFR49" s="79"/>
      <c r="LFS49" s="79"/>
      <c r="LFT49" s="79"/>
      <c r="LFU49" s="79"/>
      <c r="LFV49" s="566"/>
      <c r="LFW49" s="79"/>
      <c r="LFX49" s="79"/>
      <c r="LFY49" s="79"/>
      <c r="LFZ49" s="79"/>
      <c r="LGA49" s="567"/>
      <c r="LGB49" s="79"/>
      <c r="LGC49" s="79"/>
      <c r="LGD49" s="566"/>
      <c r="LGE49" s="79"/>
      <c r="LGF49" s="79"/>
      <c r="LGG49" s="79"/>
      <c r="LGH49" s="79"/>
      <c r="LGI49" s="79"/>
      <c r="LGJ49" s="79"/>
      <c r="LGK49" s="566"/>
      <c r="LGL49" s="79"/>
      <c r="LGM49" s="79"/>
      <c r="LGN49" s="79"/>
      <c r="LGO49" s="79"/>
      <c r="LGP49" s="567"/>
      <c r="LGQ49" s="79"/>
      <c r="LGR49" s="79"/>
      <c r="LGS49" s="566"/>
      <c r="LGT49" s="79"/>
      <c r="LGU49" s="79"/>
      <c r="LGV49" s="79"/>
      <c r="LGW49" s="79"/>
      <c r="LGX49" s="79"/>
      <c r="LGY49" s="79"/>
      <c r="LGZ49" s="566"/>
      <c r="LHA49" s="79"/>
      <c r="LHB49" s="79"/>
      <c r="LHC49" s="79"/>
      <c r="LHD49" s="79"/>
      <c r="LHE49" s="567"/>
      <c r="LHF49" s="79"/>
      <c r="LHG49" s="79"/>
      <c r="LHH49" s="566"/>
      <c r="LHI49" s="79"/>
      <c r="LHJ49" s="79"/>
      <c r="LHK49" s="79"/>
      <c r="LHL49" s="79"/>
      <c r="LHM49" s="79"/>
      <c r="LHN49" s="79"/>
      <c r="LHO49" s="566"/>
      <c r="LHP49" s="79"/>
      <c r="LHQ49" s="79"/>
      <c r="LHR49" s="79"/>
      <c r="LHS49" s="79"/>
      <c r="LHT49" s="567"/>
      <c r="LHU49" s="79"/>
      <c r="LHV49" s="79"/>
      <c r="LHW49" s="566"/>
      <c r="LHX49" s="79"/>
      <c r="LHY49" s="79"/>
      <c r="LHZ49" s="79"/>
      <c r="LIA49" s="79"/>
      <c r="LIB49" s="79"/>
      <c r="LIC49" s="79"/>
      <c r="LID49" s="566"/>
      <c r="LIE49" s="79"/>
      <c r="LIF49" s="79"/>
      <c r="LIG49" s="79"/>
      <c r="LIH49" s="79"/>
      <c r="LII49" s="567"/>
      <c r="LIJ49" s="79"/>
      <c r="LIK49" s="79"/>
      <c r="LIL49" s="566"/>
      <c r="LIM49" s="79"/>
      <c r="LIN49" s="79"/>
      <c r="LIO49" s="79"/>
      <c r="LIP49" s="79"/>
      <c r="LIQ49" s="79"/>
      <c r="LIR49" s="79"/>
      <c r="LIS49" s="566"/>
      <c r="LIT49" s="79"/>
      <c r="LIU49" s="79"/>
      <c r="LIV49" s="79"/>
      <c r="LIW49" s="79"/>
      <c r="LIX49" s="567"/>
      <c r="LIY49" s="79"/>
      <c r="LIZ49" s="79"/>
      <c r="LJA49" s="566"/>
      <c r="LJB49" s="79"/>
      <c r="LJC49" s="79"/>
      <c r="LJD49" s="79"/>
      <c r="LJE49" s="79"/>
      <c r="LJF49" s="79"/>
      <c r="LJG49" s="79"/>
      <c r="LJH49" s="566"/>
      <c r="LJI49" s="79"/>
      <c r="LJJ49" s="79"/>
      <c r="LJK49" s="79"/>
      <c r="LJL49" s="79"/>
      <c r="LJM49" s="567"/>
      <c r="LJN49" s="79"/>
      <c r="LJO49" s="79"/>
      <c r="LJP49" s="566"/>
      <c r="LJQ49" s="79"/>
      <c r="LJR49" s="79"/>
      <c r="LJS49" s="79"/>
      <c r="LJT49" s="79"/>
      <c r="LJU49" s="79"/>
      <c r="LJV49" s="79"/>
      <c r="LJW49" s="566"/>
      <c r="LJX49" s="79"/>
      <c r="LJY49" s="79"/>
      <c r="LJZ49" s="79"/>
      <c r="LKA49" s="79"/>
      <c r="LKB49" s="567"/>
      <c r="LKC49" s="79"/>
      <c r="LKD49" s="79"/>
      <c r="LKE49" s="566"/>
      <c r="LKF49" s="79"/>
      <c r="LKG49" s="79"/>
      <c r="LKH49" s="79"/>
      <c r="LKI49" s="79"/>
      <c r="LKJ49" s="79"/>
      <c r="LKK49" s="79"/>
      <c r="LKL49" s="566"/>
      <c r="LKM49" s="79"/>
      <c r="LKN49" s="79"/>
      <c r="LKO49" s="79"/>
      <c r="LKP49" s="79"/>
      <c r="LKQ49" s="567"/>
      <c r="LKR49" s="79"/>
      <c r="LKS49" s="79"/>
      <c r="LKT49" s="566"/>
      <c r="LKU49" s="79"/>
      <c r="LKV49" s="79"/>
      <c r="LKW49" s="79"/>
      <c r="LKX49" s="79"/>
      <c r="LKY49" s="79"/>
      <c r="LKZ49" s="79"/>
      <c r="LLA49" s="566"/>
      <c r="LLB49" s="79"/>
      <c r="LLC49" s="79"/>
      <c r="LLD49" s="79"/>
      <c r="LLE49" s="79"/>
      <c r="LLF49" s="567"/>
      <c r="LLG49" s="79"/>
      <c r="LLH49" s="79"/>
      <c r="LLI49" s="566"/>
      <c r="LLJ49" s="79"/>
      <c r="LLK49" s="79"/>
      <c r="LLL49" s="79"/>
      <c r="LLM49" s="79"/>
      <c r="LLN49" s="79"/>
      <c r="LLO49" s="79"/>
      <c r="LLP49" s="566"/>
      <c r="LLQ49" s="79"/>
      <c r="LLR49" s="79"/>
      <c r="LLS49" s="79"/>
      <c r="LLT49" s="79"/>
      <c r="LLU49" s="567"/>
      <c r="LLV49" s="79"/>
      <c r="LLW49" s="79"/>
      <c r="LLX49" s="566"/>
      <c r="LLY49" s="79"/>
      <c r="LLZ49" s="79"/>
      <c r="LMA49" s="79"/>
      <c r="LMB49" s="79"/>
      <c r="LMC49" s="79"/>
      <c r="LMD49" s="79"/>
      <c r="LME49" s="566"/>
      <c r="LMF49" s="79"/>
      <c r="LMG49" s="79"/>
      <c r="LMH49" s="79"/>
      <c r="LMI49" s="79"/>
      <c r="LMJ49" s="567"/>
      <c r="LMK49" s="79"/>
      <c r="LML49" s="79"/>
      <c r="LMM49" s="566"/>
      <c r="LMN49" s="79"/>
      <c r="LMO49" s="79"/>
      <c r="LMP49" s="79"/>
      <c r="LMQ49" s="79"/>
      <c r="LMR49" s="79"/>
      <c r="LMS49" s="79"/>
      <c r="LMT49" s="566"/>
      <c r="LMU49" s="79"/>
      <c r="LMV49" s="79"/>
      <c r="LMW49" s="79"/>
      <c r="LMX49" s="79"/>
      <c r="LMY49" s="567"/>
      <c r="LMZ49" s="79"/>
      <c r="LNA49" s="79"/>
      <c r="LNB49" s="566"/>
      <c r="LNC49" s="79"/>
      <c r="LND49" s="79"/>
      <c r="LNE49" s="79"/>
      <c r="LNF49" s="79"/>
      <c r="LNG49" s="79"/>
      <c r="LNH49" s="79"/>
      <c r="LNI49" s="566"/>
      <c r="LNJ49" s="79"/>
      <c r="LNK49" s="79"/>
      <c r="LNL49" s="79"/>
      <c r="LNM49" s="79"/>
      <c r="LNN49" s="567"/>
      <c r="LNO49" s="79"/>
      <c r="LNP49" s="79"/>
      <c r="LNQ49" s="566"/>
      <c r="LNR49" s="79"/>
      <c r="LNS49" s="79"/>
      <c r="LNT49" s="79"/>
      <c r="LNU49" s="79"/>
      <c r="LNV49" s="79"/>
      <c r="LNW49" s="79"/>
      <c r="LNX49" s="566"/>
      <c r="LNY49" s="79"/>
      <c r="LNZ49" s="79"/>
      <c r="LOA49" s="79"/>
      <c r="LOB49" s="79"/>
      <c r="LOC49" s="567"/>
      <c r="LOD49" s="79"/>
      <c r="LOE49" s="79"/>
      <c r="LOF49" s="566"/>
      <c r="LOG49" s="79"/>
      <c r="LOH49" s="79"/>
      <c r="LOI49" s="79"/>
      <c r="LOJ49" s="79"/>
      <c r="LOK49" s="79"/>
      <c r="LOL49" s="79"/>
      <c r="LOM49" s="566"/>
      <c r="LON49" s="79"/>
      <c r="LOO49" s="79"/>
      <c r="LOP49" s="79"/>
      <c r="LOQ49" s="79"/>
      <c r="LOR49" s="567"/>
      <c r="LOS49" s="79"/>
      <c r="LOT49" s="79"/>
      <c r="LOU49" s="566"/>
      <c r="LOV49" s="79"/>
      <c r="LOW49" s="79"/>
      <c r="LOX49" s="79"/>
      <c r="LOY49" s="79"/>
      <c r="LOZ49" s="79"/>
      <c r="LPA49" s="79"/>
      <c r="LPB49" s="566"/>
      <c r="LPC49" s="79"/>
      <c r="LPD49" s="79"/>
      <c r="LPE49" s="79"/>
      <c r="LPF49" s="79"/>
      <c r="LPG49" s="567"/>
      <c r="LPH49" s="79"/>
      <c r="LPI49" s="79"/>
      <c r="LPJ49" s="566"/>
      <c r="LPK49" s="79"/>
      <c r="LPL49" s="79"/>
      <c r="LPM49" s="79"/>
      <c r="LPN49" s="79"/>
      <c r="LPO49" s="79"/>
      <c r="LPP49" s="79"/>
      <c r="LPQ49" s="566"/>
      <c r="LPR49" s="79"/>
      <c r="LPS49" s="79"/>
      <c r="LPT49" s="79"/>
      <c r="LPU49" s="79"/>
      <c r="LPV49" s="567"/>
      <c r="LPW49" s="79"/>
      <c r="LPX49" s="79"/>
      <c r="LPY49" s="566"/>
      <c r="LPZ49" s="79"/>
      <c r="LQA49" s="79"/>
      <c r="LQB49" s="79"/>
      <c r="LQC49" s="79"/>
      <c r="LQD49" s="79"/>
      <c r="LQE49" s="79"/>
      <c r="LQF49" s="566"/>
      <c r="LQG49" s="79"/>
      <c r="LQH49" s="79"/>
      <c r="LQI49" s="79"/>
      <c r="LQJ49" s="79"/>
      <c r="LQK49" s="567"/>
      <c r="LQL49" s="79"/>
      <c r="LQM49" s="79"/>
      <c r="LQN49" s="566"/>
      <c r="LQO49" s="79"/>
      <c r="LQP49" s="79"/>
      <c r="LQQ49" s="79"/>
      <c r="LQR49" s="79"/>
      <c r="LQS49" s="79"/>
      <c r="LQT49" s="79"/>
      <c r="LQU49" s="566"/>
      <c r="LQV49" s="79"/>
      <c r="LQW49" s="79"/>
      <c r="LQX49" s="79"/>
      <c r="LQY49" s="79"/>
      <c r="LQZ49" s="567"/>
      <c r="LRA49" s="79"/>
      <c r="LRB49" s="79"/>
      <c r="LRC49" s="566"/>
      <c r="LRD49" s="79"/>
      <c r="LRE49" s="79"/>
      <c r="LRF49" s="79"/>
      <c r="LRG49" s="79"/>
      <c r="LRH49" s="79"/>
      <c r="LRI49" s="79"/>
      <c r="LRJ49" s="566"/>
      <c r="LRK49" s="79"/>
      <c r="LRL49" s="79"/>
      <c r="LRM49" s="79"/>
      <c r="LRN49" s="79"/>
      <c r="LRO49" s="567"/>
      <c r="LRP49" s="79"/>
      <c r="LRQ49" s="79"/>
      <c r="LRR49" s="566"/>
      <c r="LRS49" s="79"/>
      <c r="LRT49" s="79"/>
      <c r="LRU49" s="79"/>
      <c r="LRV49" s="79"/>
      <c r="LRW49" s="79"/>
      <c r="LRX49" s="79"/>
      <c r="LRY49" s="566"/>
      <c r="LRZ49" s="79"/>
      <c r="LSA49" s="79"/>
      <c r="LSB49" s="79"/>
      <c r="LSC49" s="79"/>
      <c r="LSD49" s="567"/>
      <c r="LSE49" s="79"/>
      <c r="LSF49" s="79"/>
      <c r="LSG49" s="566"/>
      <c r="LSH49" s="79"/>
      <c r="LSI49" s="79"/>
      <c r="LSJ49" s="79"/>
      <c r="LSK49" s="79"/>
      <c r="LSL49" s="79"/>
      <c r="LSM49" s="79"/>
      <c r="LSN49" s="566"/>
      <c r="LSO49" s="79"/>
      <c r="LSP49" s="79"/>
      <c r="LSQ49" s="79"/>
      <c r="LSR49" s="79"/>
      <c r="LSS49" s="567"/>
      <c r="LST49" s="79"/>
      <c r="LSU49" s="79"/>
      <c r="LSV49" s="566"/>
      <c r="LSW49" s="79"/>
      <c r="LSX49" s="79"/>
      <c r="LSY49" s="79"/>
      <c r="LSZ49" s="79"/>
      <c r="LTA49" s="79"/>
      <c r="LTB49" s="79"/>
      <c r="LTC49" s="566"/>
      <c r="LTD49" s="79"/>
      <c r="LTE49" s="79"/>
      <c r="LTF49" s="79"/>
      <c r="LTG49" s="79"/>
      <c r="LTH49" s="567"/>
      <c r="LTI49" s="79"/>
      <c r="LTJ49" s="79"/>
      <c r="LTK49" s="566"/>
      <c r="LTL49" s="79"/>
      <c r="LTM49" s="79"/>
      <c r="LTN49" s="79"/>
      <c r="LTO49" s="79"/>
      <c r="LTP49" s="79"/>
      <c r="LTQ49" s="79"/>
      <c r="LTR49" s="566"/>
      <c r="LTS49" s="79"/>
      <c r="LTT49" s="79"/>
      <c r="LTU49" s="79"/>
      <c r="LTV49" s="79"/>
      <c r="LTW49" s="567"/>
      <c r="LTX49" s="79"/>
      <c r="LTY49" s="79"/>
      <c r="LTZ49" s="566"/>
      <c r="LUA49" s="79"/>
      <c r="LUB49" s="79"/>
      <c r="LUC49" s="79"/>
      <c r="LUD49" s="79"/>
      <c r="LUE49" s="79"/>
      <c r="LUF49" s="79"/>
      <c r="LUG49" s="566"/>
      <c r="LUH49" s="79"/>
      <c r="LUI49" s="79"/>
      <c r="LUJ49" s="79"/>
      <c r="LUK49" s="79"/>
      <c r="LUL49" s="567"/>
      <c r="LUM49" s="79"/>
      <c r="LUN49" s="79"/>
      <c r="LUO49" s="566"/>
      <c r="LUP49" s="79"/>
      <c r="LUQ49" s="79"/>
      <c r="LUR49" s="79"/>
      <c r="LUS49" s="79"/>
      <c r="LUT49" s="79"/>
      <c r="LUU49" s="79"/>
      <c r="LUV49" s="566"/>
      <c r="LUW49" s="79"/>
      <c r="LUX49" s="79"/>
      <c r="LUY49" s="79"/>
      <c r="LUZ49" s="79"/>
      <c r="LVA49" s="567"/>
      <c r="LVB49" s="79"/>
      <c r="LVC49" s="79"/>
      <c r="LVD49" s="566"/>
      <c r="LVE49" s="79"/>
      <c r="LVF49" s="79"/>
      <c r="LVG49" s="79"/>
      <c r="LVH49" s="79"/>
      <c r="LVI49" s="79"/>
      <c r="LVJ49" s="79"/>
      <c r="LVK49" s="566"/>
      <c r="LVL49" s="79"/>
      <c r="LVM49" s="79"/>
      <c r="LVN49" s="79"/>
      <c r="LVO49" s="79"/>
      <c r="LVP49" s="567"/>
      <c r="LVQ49" s="79"/>
      <c r="LVR49" s="79"/>
      <c r="LVS49" s="566"/>
      <c r="LVT49" s="79"/>
      <c r="LVU49" s="79"/>
      <c r="LVV49" s="79"/>
      <c r="LVW49" s="79"/>
      <c r="LVX49" s="79"/>
      <c r="LVY49" s="79"/>
      <c r="LVZ49" s="566"/>
      <c r="LWA49" s="79"/>
      <c r="LWB49" s="79"/>
      <c r="LWC49" s="79"/>
      <c r="LWD49" s="79"/>
      <c r="LWE49" s="567"/>
      <c r="LWF49" s="79"/>
      <c r="LWG49" s="79"/>
      <c r="LWH49" s="566"/>
      <c r="LWI49" s="79"/>
      <c r="LWJ49" s="79"/>
      <c r="LWK49" s="79"/>
      <c r="LWL49" s="79"/>
      <c r="LWM49" s="79"/>
      <c r="LWN49" s="79"/>
      <c r="LWO49" s="566"/>
      <c r="LWP49" s="79"/>
      <c r="LWQ49" s="79"/>
      <c r="LWR49" s="79"/>
      <c r="LWS49" s="79"/>
      <c r="LWT49" s="567"/>
      <c r="LWU49" s="79"/>
      <c r="LWV49" s="79"/>
      <c r="LWW49" s="566"/>
      <c r="LWX49" s="79"/>
      <c r="LWY49" s="79"/>
      <c r="LWZ49" s="79"/>
      <c r="LXA49" s="79"/>
      <c r="LXB49" s="79"/>
      <c r="LXC49" s="79"/>
      <c r="LXD49" s="566"/>
      <c r="LXE49" s="79"/>
      <c r="LXF49" s="79"/>
      <c r="LXG49" s="79"/>
      <c r="LXH49" s="79"/>
      <c r="LXI49" s="567"/>
      <c r="LXJ49" s="79"/>
      <c r="LXK49" s="79"/>
      <c r="LXL49" s="566"/>
      <c r="LXM49" s="79"/>
      <c r="LXN49" s="79"/>
      <c r="LXO49" s="79"/>
      <c r="LXP49" s="79"/>
      <c r="LXQ49" s="79"/>
      <c r="LXR49" s="79"/>
      <c r="LXS49" s="566"/>
      <c r="LXT49" s="79"/>
      <c r="LXU49" s="79"/>
      <c r="LXV49" s="79"/>
      <c r="LXW49" s="79"/>
      <c r="LXX49" s="567"/>
      <c r="LXY49" s="79"/>
      <c r="LXZ49" s="79"/>
      <c r="LYA49" s="566"/>
      <c r="LYB49" s="79"/>
      <c r="LYC49" s="79"/>
      <c r="LYD49" s="79"/>
      <c r="LYE49" s="79"/>
      <c r="LYF49" s="79"/>
      <c r="LYG49" s="79"/>
      <c r="LYH49" s="566"/>
      <c r="LYI49" s="79"/>
      <c r="LYJ49" s="79"/>
      <c r="LYK49" s="79"/>
      <c r="LYL49" s="79"/>
      <c r="LYM49" s="567"/>
      <c r="LYN49" s="79"/>
      <c r="LYO49" s="79"/>
      <c r="LYP49" s="566"/>
      <c r="LYQ49" s="79"/>
      <c r="LYR49" s="79"/>
      <c r="LYS49" s="79"/>
      <c r="LYT49" s="79"/>
      <c r="LYU49" s="79"/>
      <c r="LYV49" s="79"/>
      <c r="LYW49" s="566"/>
      <c r="LYX49" s="79"/>
      <c r="LYY49" s="79"/>
      <c r="LYZ49" s="79"/>
      <c r="LZA49" s="79"/>
      <c r="LZB49" s="567"/>
      <c r="LZC49" s="79"/>
      <c r="LZD49" s="79"/>
      <c r="LZE49" s="566"/>
      <c r="LZF49" s="79"/>
      <c r="LZG49" s="79"/>
      <c r="LZH49" s="79"/>
      <c r="LZI49" s="79"/>
      <c r="LZJ49" s="79"/>
      <c r="LZK49" s="79"/>
      <c r="LZL49" s="566"/>
      <c r="LZM49" s="79"/>
      <c r="LZN49" s="79"/>
      <c r="LZO49" s="79"/>
      <c r="LZP49" s="79"/>
      <c r="LZQ49" s="567"/>
      <c r="LZR49" s="79"/>
      <c r="LZS49" s="79"/>
      <c r="LZT49" s="566"/>
      <c r="LZU49" s="79"/>
      <c r="LZV49" s="79"/>
      <c r="LZW49" s="79"/>
      <c r="LZX49" s="79"/>
      <c r="LZY49" s="79"/>
      <c r="LZZ49" s="79"/>
      <c r="MAA49" s="566"/>
      <c r="MAB49" s="79"/>
      <c r="MAC49" s="79"/>
      <c r="MAD49" s="79"/>
      <c r="MAE49" s="79"/>
      <c r="MAF49" s="567"/>
      <c r="MAG49" s="79"/>
      <c r="MAH49" s="79"/>
      <c r="MAI49" s="566"/>
      <c r="MAJ49" s="79"/>
      <c r="MAK49" s="79"/>
      <c r="MAL49" s="79"/>
      <c r="MAM49" s="79"/>
      <c r="MAN49" s="79"/>
      <c r="MAO49" s="79"/>
      <c r="MAP49" s="566"/>
      <c r="MAQ49" s="79"/>
      <c r="MAR49" s="79"/>
      <c r="MAS49" s="79"/>
      <c r="MAT49" s="79"/>
      <c r="MAU49" s="567"/>
      <c r="MAV49" s="79"/>
      <c r="MAW49" s="79"/>
      <c r="MAX49" s="566"/>
      <c r="MAY49" s="79"/>
      <c r="MAZ49" s="79"/>
      <c r="MBA49" s="79"/>
      <c r="MBB49" s="79"/>
      <c r="MBC49" s="79"/>
      <c r="MBD49" s="79"/>
      <c r="MBE49" s="566"/>
      <c r="MBF49" s="79"/>
      <c r="MBG49" s="79"/>
      <c r="MBH49" s="79"/>
      <c r="MBI49" s="79"/>
      <c r="MBJ49" s="567"/>
      <c r="MBK49" s="79"/>
      <c r="MBL49" s="79"/>
      <c r="MBM49" s="566"/>
      <c r="MBN49" s="79"/>
      <c r="MBO49" s="79"/>
      <c r="MBP49" s="79"/>
      <c r="MBQ49" s="79"/>
      <c r="MBR49" s="79"/>
      <c r="MBS49" s="79"/>
      <c r="MBT49" s="566"/>
      <c r="MBU49" s="79"/>
      <c r="MBV49" s="79"/>
      <c r="MBW49" s="79"/>
      <c r="MBX49" s="79"/>
      <c r="MBY49" s="567"/>
      <c r="MBZ49" s="79"/>
      <c r="MCA49" s="79"/>
      <c r="MCB49" s="566"/>
      <c r="MCC49" s="79"/>
      <c r="MCD49" s="79"/>
      <c r="MCE49" s="79"/>
      <c r="MCF49" s="79"/>
      <c r="MCG49" s="79"/>
      <c r="MCH49" s="79"/>
      <c r="MCI49" s="566"/>
      <c r="MCJ49" s="79"/>
      <c r="MCK49" s="79"/>
      <c r="MCL49" s="79"/>
      <c r="MCM49" s="79"/>
      <c r="MCN49" s="567"/>
      <c r="MCO49" s="79"/>
      <c r="MCP49" s="79"/>
      <c r="MCQ49" s="566"/>
      <c r="MCR49" s="79"/>
      <c r="MCS49" s="79"/>
      <c r="MCT49" s="79"/>
      <c r="MCU49" s="79"/>
      <c r="MCV49" s="79"/>
      <c r="MCW49" s="79"/>
      <c r="MCX49" s="566"/>
      <c r="MCY49" s="79"/>
      <c r="MCZ49" s="79"/>
      <c r="MDA49" s="79"/>
      <c r="MDB49" s="79"/>
      <c r="MDC49" s="567"/>
      <c r="MDD49" s="79"/>
      <c r="MDE49" s="79"/>
      <c r="MDF49" s="566"/>
      <c r="MDG49" s="79"/>
      <c r="MDH49" s="79"/>
      <c r="MDI49" s="79"/>
      <c r="MDJ49" s="79"/>
      <c r="MDK49" s="79"/>
      <c r="MDL49" s="79"/>
      <c r="MDM49" s="566"/>
      <c r="MDN49" s="79"/>
      <c r="MDO49" s="79"/>
      <c r="MDP49" s="79"/>
      <c r="MDQ49" s="79"/>
      <c r="MDR49" s="567"/>
      <c r="MDS49" s="79"/>
      <c r="MDT49" s="79"/>
      <c r="MDU49" s="566"/>
      <c r="MDV49" s="79"/>
      <c r="MDW49" s="79"/>
      <c r="MDX49" s="79"/>
      <c r="MDY49" s="79"/>
      <c r="MDZ49" s="79"/>
      <c r="MEA49" s="79"/>
      <c r="MEB49" s="566"/>
      <c r="MEC49" s="79"/>
      <c r="MED49" s="79"/>
      <c r="MEE49" s="79"/>
      <c r="MEF49" s="79"/>
      <c r="MEG49" s="567"/>
      <c r="MEH49" s="79"/>
      <c r="MEI49" s="79"/>
      <c r="MEJ49" s="566"/>
      <c r="MEK49" s="79"/>
      <c r="MEL49" s="79"/>
      <c r="MEM49" s="79"/>
      <c r="MEN49" s="79"/>
      <c r="MEO49" s="79"/>
      <c r="MEP49" s="79"/>
      <c r="MEQ49" s="566"/>
      <c r="MER49" s="79"/>
      <c r="MES49" s="79"/>
      <c r="MET49" s="79"/>
      <c r="MEU49" s="79"/>
      <c r="MEV49" s="567"/>
      <c r="MEW49" s="79"/>
      <c r="MEX49" s="79"/>
      <c r="MEY49" s="566"/>
      <c r="MEZ49" s="79"/>
      <c r="MFA49" s="79"/>
      <c r="MFB49" s="79"/>
      <c r="MFC49" s="79"/>
      <c r="MFD49" s="79"/>
      <c r="MFE49" s="79"/>
      <c r="MFF49" s="566"/>
      <c r="MFG49" s="79"/>
      <c r="MFH49" s="79"/>
      <c r="MFI49" s="79"/>
      <c r="MFJ49" s="79"/>
      <c r="MFK49" s="567"/>
      <c r="MFL49" s="79"/>
      <c r="MFM49" s="79"/>
      <c r="MFN49" s="566"/>
      <c r="MFO49" s="79"/>
      <c r="MFP49" s="79"/>
      <c r="MFQ49" s="79"/>
      <c r="MFR49" s="79"/>
      <c r="MFS49" s="79"/>
      <c r="MFT49" s="79"/>
      <c r="MFU49" s="566"/>
      <c r="MFV49" s="79"/>
      <c r="MFW49" s="79"/>
      <c r="MFX49" s="79"/>
      <c r="MFY49" s="79"/>
      <c r="MFZ49" s="567"/>
      <c r="MGA49" s="79"/>
      <c r="MGB49" s="79"/>
      <c r="MGC49" s="566"/>
      <c r="MGD49" s="79"/>
      <c r="MGE49" s="79"/>
      <c r="MGF49" s="79"/>
      <c r="MGG49" s="79"/>
      <c r="MGH49" s="79"/>
      <c r="MGI49" s="79"/>
      <c r="MGJ49" s="566"/>
      <c r="MGK49" s="79"/>
      <c r="MGL49" s="79"/>
      <c r="MGM49" s="79"/>
      <c r="MGN49" s="79"/>
      <c r="MGO49" s="567"/>
      <c r="MGP49" s="79"/>
      <c r="MGQ49" s="79"/>
      <c r="MGR49" s="566"/>
      <c r="MGS49" s="79"/>
      <c r="MGT49" s="79"/>
      <c r="MGU49" s="79"/>
      <c r="MGV49" s="79"/>
      <c r="MGW49" s="79"/>
      <c r="MGX49" s="79"/>
      <c r="MGY49" s="566"/>
      <c r="MGZ49" s="79"/>
      <c r="MHA49" s="79"/>
      <c r="MHB49" s="79"/>
      <c r="MHC49" s="79"/>
      <c r="MHD49" s="567"/>
      <c r="MHE49" s="79"/>
      <c r="MHF49" s="79"/>
      <c r="MHG49" s="566"/>
      <c r="MHH49" s="79"/>
      <c r="MHI49" s="79"/>
      <c r="MHJ49" s="79"/>
      <c r="MHK49" s="79"/>
      <c r="MHL49" s="79"/>
      <c r="MHM49" s="79"/>
      <c r="MHN49" s="566"/>
      <c r="MHO49" s="79"/>
      <c r="MHP49" s="79"/>
      <c r="MHQ49" s="79"/>
      <c r="MHR49" s="79"/>
      <c r="MHS49" s="567"/>
      <c r="MHT49" s="79"/>
      <c r="MHU49" s="79"/>
      <c r="MHV49" s="566"/>
      <c r="MHW49" s="79"/>
      <c r="MHX49" s="79"/>
      <c r="MHY49" s="79"/>
      <c r="MHZ49" s="79"/>
      <c r="MIA49" s="79"/>
      <c r="MIB49" s="79"/>
      <c r="MIC49" s="566"/>
      <c r="MID49" s="79"/>
      <c r="MIE49" s="79"/>
      <c r="MIF49" s="79"/>
      <c r="MIG49" s="79"/>
      <c r="MIH49" s="567"/>
      <c r="MII49" s="79"/>
      <c r="MIJ49" s="79"/>
      <c r="MIK49" s="566"/>
      <c r="MIL49" s="79"/>
      <c r="MIM49" s="79"/>
      <c r="MIN49" s="79"/>
      <c r="MIO49" s="79"/>
      <c r="MIP49" s="79"/>
      <c r="MIQ49" s="79"/>
      <c r="MIR49" s="566"/>
      <c r="MIS49" s="79"/>
      <c r="MIT49" s="79"/>
      <c r="MIU49" s="79"/>
      <c r="MIV49" s="79"/>
      <c r="MIW49" s="567"/>
      <c r="MIX49" s="79"/>
      <c r="MIY49" s="79"/>
      <c r="MIZ49" s="566"/>
      <c r="MJA49" s="79"/>
      <c r="MJB49" s="79"/>
      <c r="MJC49" s="79"/>
      <c r="MJD49" s="79"/>
      <c r="MJE49" s="79"/>
      <c r="MJF49" s="79"/>
      <c r="MJG49" s="566"/>
      <c r="MJH49" s="79"/>
      <c r="MJI49" s="79"/>
      <c r="MJJ49" s="79"/>
      <c r="MJK49" s="79"/>
      <c r="MJL49" s="567"/>
      <c r="MJM49" s="79"/>
      <c r="MJN49" s="79"/>
      <c r="MJO49" s="566"/>
      <c r="MJP49" s="79"/>
      <c r="MJQ49" s="79"/>
      <c r="MJR49" s="79"/>
      <c r="MJS49" s="79"/>
      <c r="MJT49" s="79"/>
      <c r="MJU49" s="79"/>
      <c r="MJV49" s="566"/>
      <c r="MJW49" s="79"/>
      <c r="MJX49" s="79"/>
      <c r="MJY49" s="79"/>
      <c r="MJZ49" s="79"/>
      <c r="MKA49" s="567"/>
      <c r="MKB49" s="79"/>
      <c r="MKC49" s="79"/>
      <c r="MKD49" s="566"/>
      <c r="MKE49" s="79"/>
      <c r="MKF49" s="79"/>
      <c r="MKG49" s="79"/>
      <c r="MKH49" s="79"/>
      <c r="MKI49" s="79"/>
      <c r="MKJ49" s="79"/>
      <c r="MKK49" s="566"/>
      <c r="MKL49" s="79"/>
      <c r="MKM49" s="79"/>
      <c r="MKN49" s="79"/>
      <c r="MKO49" s="79"/>
      <c r="MKP49" s="567"/>
      <c r="MKQ49" s="79"/>
      <c r="MKR49" s="79"/>
      <c r="MKS49" s="566"/>
      <c r="MKT49" s="79"/>
      <c r="MKU49" s="79"/>
      <c r="MKV49" s="79"/>
      <c r="MKW49" s="79"/>
      <c r="MKX49" s="79"/>
      <c r="MKY49" s="79"/>
      <c r="MKZ49" s="566"/>
      <c r="MLA49" s="79"/>
      <c r="MLB49" s="79"/>
      <c r="MLC49" s="79"/>
      <c r="MLD49" s="79"/>
      <c r="MLE49" s="567"/>
      <c r="MLF49" s="79"/>
      <c r="MLG49" s="79"/>
      <c r="MLH49" s="566"/>
      <c r="MLI49" s="79"/>
      <c r="MLJ49" s="79"/>
      <c r="MLK49" s="79"/>
      <c r="MLL49" s="79"/>
      <c r="MLM49" s="79"/>
      <c r="MLN49" s="79"/>
      <c r="MLO49" s="566"/>
      <c r="MLP49" s="79"/>
      <c r="MLQ49" s="79"/>
      <c r="MLR49" s="79"/>
      <c r="MLS49" s="79"/>
      <c r="MLT49" s="567"/>
      <c r="MLU49" s="79"/>
      <c r="MLV49" s="79"/>
      <c r="MLW49" s="566"/>
      <c r="MLX49" s="79"/>
      <c r="MLY49" s="79"/>
      <c r="MLZ49" s="79"/>
      <c r="MMA49" s="79"/>
      <c r="MMB49" s="79"/>
      <c r="MMC49" s="79"/>
      <c r="MMD49" s="566"/>
      <c r="MME49" s="79"/>
      <c r="MMF49" s="79"/>
      <c r="MMG49" s="79"/>
      <c r="MMH49" s="79"/>
      <c r="MMI49" s="567"/>
      <c r="MMJ49" s="79"/>
      <c r="MMK49" s="79"/>
      <c r="MML49" s="566"/>
      <c r="MMM49" s="79"/>
      <c r="MMN49" s="79"/>
      <c r="MMO49" s="79"/>
      <c r="MMP49" s="79"/>
      <c r="MMQ49" s="79"/>
      <c r="MMR49" s="79"/>
      <c r="MMS49" s="566"/>
      <c r="MMT49" s="79"/>
      <c r="MMU49" s="79"/>
      <c r="MMV49" s="79"/>
      <c r="MMW49" s="79"/>
      <c r="MMX49" s="567"/>
      <c r="MMY49" s="79"/>
      <c r="MMZ49" s="79"/>
      <c r="MNA49" s="566"/>
      <c r="MNB49" s="79"/>
      <c r="MNC49" s="79"/>
      <c r="MND49" s="79"/>
      <c r="MNE49" s="79"/>
      <c r="MNF49" s="79"/>
      <c r="MNG49" s="79"/>
      <c r="MNH49" s="566"/>
      <c r="MNI49" s="79"/>
      <c r="MNJ49" s="79"/>
      <c r="MNK49" s="79"/>
      <c r="MNL49" s="79"/>
      <c r="MNM49" s="567"/>
      <c r="MNN49" s="79"/>
      <c r="MNO49" s="79"/>
      <c r="MNP49" s="566"/>
      <c r="MNQ49" s="79"/>
      <c r="MNR49" s="79"/>
      <c r="MNS49" s="79"/>
      <c r="MNT49" s="79"/>
      <c r="MNU49" s="79"/>
      <c r="MNV49" s="79"/>
      <c r="MNW49" s="566"/>
      <c r="MNX49" s="79"/>
      <c r="MNY49" s="79"/>
      <c r="MNZ49" s="79"/>
      <c r="MOA49" s="79"/>
      <c r="MOB49" s="567"/>
      <c r="MOC49" s="79"/>
      <c r="MOD49" s="79"/>
      <c r="MOE49" s="566"/>
      <c r="MOF49" s="79"/>
      <c r="MOG49" s="79"/>
      <c r="MOH49" s="79"/>
      <c r="MOI49" s="79"/>
      <c r="MOJ49" s="79"/>
      <c r="MOK49" s="79"/>
      <c r="MOL49" s="566"/>
      <c r="MOM49" s="79"/>
      <c r="MON49" s="79"/>
      <c r="MOO49" s="79"/>
      <c r="MOP49" s="79"/>
      <c r="MOQ49" s="567"/>
      <c r="MOR49" s="79"/>
      <c r="MOS49" s="79"/>
      <c r="MOT49" s="566"/>
      <c r="MOU49" s="79"/>
      <c r="MOV49" s="79"/>
      <c r="MOW49" s="79"/>
      <c r="MOX49" s="79"/>
      <c r="MOY49" s="79"/>
      <c r="MOZ49" s="79"/>
      <c r="MPA49" s="566"/>
      <c r="MPB49" s="79"/>
      <c r="MPC49" s="79"/>
      <c r="MPD49" s="79"/>
      <c r="MPE49" s="79"/>
      <c r="MPF49" s="567"/>
      <c r="MPG49" s="79"/>
      <c r="MPH49" s="79"/>
      <c r="MPI49" s="566"/>
      <c r="MPJ49" s="79"/>
      <c r="MPK49" s="79"/>
      <c r="MPL49" s="79"/>
      <c r="MPM49" s="79"/>
      <c r="MPN49" s="79"/>
      <c r="MPO49" s="79"/>
      <c r="MPP49" s="566"/>
      <c r="MPQ49" s="79"/>
      <c r="MPR49" s="79"/>
      <c r="MPS49" s="79"/>
      <c r="MPT49" s="79"/>
      <c r="MPU49" s="567"/>
      <c r="MPV49" s="79"/>
      <c r="MPW49" s="79"/>
      <c r="MPX49" s="566"/>
      <c r="MPY49" s="79"/>
      <c r="MPZ49" s="79"/>
      <c r="MQA49" s="79"/>
      <c r="MQB49" s="79"/>
      <c r="MQC49" s="79"/>
      <c r="MQD49" s="79"/>
      <c r="MQE49" s="566"/>
      <c r="MQF49" s="79"/>
      <c r="MQG49" s="79"/>
      <c r="MQH49" s="79"/>
      <c r="MQI49" s="79"/>
      <c r="MQJ49" s="567"/>
      <c r="MQK49" s="79"/>
      <c r="MQL49" s="79"/>
      <c r="MQM49" s="566"/>
      <c r="MQN49" s="79"/>
      <c r="MQO49" s="79"/>
      <c r="MQP49" s="79"/>
      <c r="MQQ49" s="79"/>
      <c r="MQR49" s="79"/>
      <c r="MQS49" s="79"/>
      <c r="MQT49" s="566"/>
      <c r="MQU49" s="79"/>
      <c r="MQV49" s="79"/>
      <c r="MQW49" s="79"/>
      <c r="MQX49" s="79"/>
      <c r="MQY49" s="567"/>
      <c r="MQZ49" s="79"/>
      <c r="MRA49" s="79"/>
      <c r="MRB49" s="566"/>
      <c r="MRC49" s="79"/>
      <c r="MRD49" s="79"/>
      <c r="MRE49" s="79"/>
      <c r="MRF49" s="79"/>
      <c r="MRG49" s="79"/>
      <c r="MRH49" s="79"/>
      <c r="MRI49" s="566"/>
      <c r="MRJ49" s="79"/>
      <c r="MRK49" s="79"/>
      <c r="MRL49" s="79"/>
      <c r="MRM49" s="79"/>
      <c r="MRN49" s="567"/>
      <c r="MRO49" s="79"/>
      <c r="MRP49" s="79"/>
      <c r="MRQ49" s="566"/>
      <c r="MRR49" s="79"/>
      <c r="MRS49" s="79"/>
      <c r="MRT49" s="79"/>
      <c r="MRU49" s="79"/>
      <c r="MRV49" s="79"/>
      <c r="MRW49" s="79"/>
      <c r="MRX49" s="566"/>
      <c r="MRY49" s="79"/>
      <c r="MRZ49" s="79"/>
      <c r="MSA49" s="79"/>
      <c r="MSB49" s="79"/>
      <c r="MSC49" s="567"/>
      <c r="MSD49" s="79"/>
      <c r="MSE49" s="79"/>
      <c r="MSF49" s="566"/>
      <c r="MSG49" s="79"/>
      <c r="MSH49" s="79"/>
      <c r="MSI49" s="79"/>
      <c r="MSJ49" s="79"/>
      <c r="MSK49" s="79"/>
      <c r="MSL49" s="79"/>
      <c r="MSM49" s="566"/>
      <c r="MSN49" s="79"/>
      <c r="MSO49" s="79"/>
      <c r="MSP49" s="79"/>
      <c r="MSQ49" s="79"/>
      <c r="MSR49" s="567"/>
      <c r="MSS49" s="79"/>
      <c r="MST49" s="79"/>
      <c r="MSU49" s="566"/>
      <c r="MSV49" s="79"/>
      <c r="MSW49" s="79"/>
      <c r="MSX49" s="79"/>
      <c r="MSY49" s="79"/>
      <c r="MSZ49" s="79"/>
      <c r="MTA49" s="79"/>
      <c r="MTB49" s="566"/>
      <c r="MTC49" s="79"/>
      <c r="MTD49" s="79"/>
      <c r="MTE49" s="79"/>
      <c r="MTF49" s="79"/>
      <c r="MTG49" s="567"/>
      <c r="MTH49" s="79"/>
      <c r="MTI49" s="79"/>
      <c r="MTJ49" s="566"/>
      <c r="MTK49" s="79"/>
      <c r="MTL49" s="79"/>
      <c r="MTM49" s="79"/>
      <c r="MTN49" s="79"/>
      <c r="MTO49" s="79"/>
      <c r="MTP49" s="79"/>
      <c r="MTQ49" s="566"/>
      <c r="MTR49" s="79"/>
      <c r="MTS49" s="79"/>
      <c r="MTT49" s="79"/>
      <c r="MTU49" s="79"/>
      <c r="MTV49" s="567"/>
      <c r="MTW49" s="79"/>
      <c r="MTX49" s="79"/>
      <c r="MTY49" s="566"/>
      <c r="MTZ49" s="79"/>
      <c r="MUA49" s="79"/>
      <c r="MUB49" s="79"/>
      <c r="MUC49" s="79"/>
      <c r="MUD49" s="79"/>
      <c r="MUE49" s="79"/>
      <c r="MUF49" s="566"/>
      <c r="MUG49" s="79"/>
      <c r="MUH49" s="79"/>
      <c r="MUI49" s="79"/>
      <c r="MUJ49" s="79"/>
      <c r="MUK49" s="567"/>
      <c r="MUL49" s="79"/>
      <c r="MUM49" s="79"/>
      <c r="MUN49" s="566"/>
      <c r="MUO49" s="79"/>
      <c r="MUP49" s="79"/>
      <c r="MUQ49" s="79"/>
      <c r="MUR49" s="79"/>
      <c r="MUS49" s="79"/>
      <c r="MUT49" s="79"/>
      <c r="MUU49" s="566"/>
      <c r="MUV49" s="79"/>
      <c r="MUW49" s="79"/>
      <c r="MUX49" s="79"/>
      <c r="MUY49" s="79"/>
      <c r="MUZ49" s="567"/>
      <c r="MVA49" s="79"/>
      <c r="MVB49" s="79"/>
      <c r="MVC49" s="566"/>
      <c r="MVD49" s="79"/>
      <c r="MVE49" s="79"/>
      <c r="MVF49" s="79"/>
      <c r="MVG49" s="79"/>
      <c r="MVH49" s="79"/>
      <c r="MVI49" s="79"/>
      <c r="MVJ49" s="566"/>
      <c r="MVK49" s="79"/>
      <c r="MVL49" s="79"/>
      <c r="MVM49" s="79"/>
      <c r="MVN49" s="79"/>
      <c r="MVO49" s="567"/>
      <c r="MVP49" s="79"/>
      <c r="MVQ49" s="79"/>
      <c r="MVR49" s="566"/>
      <c r="MVS49" s="79"/>
      <c r="MVT49" s="79"/>
      <c r="MVU49" s="79"/>
      <c r="MVV49" s="79"/>
      <c r="MVW49" s="79"/>
      <c r="MVX49" s="79"/>
      <c r="MVY49" s="566"/>
      <c r="MVZ49" s="79"/>
      <c r="MWA49" s="79"/>
      <c r="MWB49" s="79"/>
      <c r="MWC49" s="79"/>
      <c r="MWD49" s="567"/>
      <c r="MWE49" s="79"/>
      <c r="MWF49" s="79"/>
      <c r="MWG49" s="566"/>
      <c r="MWH49" s="79"/>
      <c r="MWI49" s="79"/>
      <c r="MWJ49" s="79"/>
      <c r="MWK49" s="79"/>
      <c r="MWL49" s="79"/>
      <c r="MWM49" s="79"/>
      <c r="MWN49" s="566"/>
      <c r="MWO49" s="79"/>
      <c r="MWP49" s="79"/>
      <c r="MWQ49" s="79"/>
      <c r="MWR49" s="79"/>
      <c r="MWS49" s="567"/>
      <c r="MWT49" s="79"/>
      <c r="MWU49" s="79"/>
      <c r="MWV49" s="566"/>
      <c r="MWW49" s="79"/>
      <c r="MWX49" s="79"/>
      <c r="MWY49" s="79"/>
      <c r="MWZ49" s="79"/>
      <c r="MXA49" s="79"/>
      <c r="MXB49" s="79"/>
      <c r="MXC49" s="566"/>
      <c r="MXD49" s="79"/>
      <c r="MXE49" s="79"/>
      <c r="MXF49" s="79"/>
      <c r="MXG49" s="79"/>
      <c r="MXH49" s="567"/>
      <c r="MXI49" s="79"/>
      <c r="MXJ49" s="79"/>
      <c r="MXK49" s="566"/>
      <c r="MXL49" s="79"/>
      <c r="MXM49" s="79"/>
      <c r="MXN49" s="79"/>
      <c r="MXO49" s="79"/>
      <c r="MXP49" s="79"/>
      <c r="MXQ49" s="79"/>
      <c r="MXR49" s="566"/>
      <c r="MXS49" s="79"/>
      <c r="MXT49" s="79"/>
      <c r="MXU49" s="79"/>
      <c r="MXV49" s="79"/>
      <c r="MXW49" s="567"/>
      <c r="MXX49" s="79"/>
      <c r="MXY49" s="79"/>
      <c r="MXZ49" s="566"/>
      <c r="MYA49" s="79"/>
      <c r="MYB49" s="79"/>
      <c r="MYC49" s="79"/>
      <c r="MYD49" s="79"/>
      <c r="MYE49" s="79"/>
      <c r="MYF49" s="79"/>
      <c r="MYG49" s="566"/>
      <c r="MYH49" s="79"/>
      <c r="MYI49" s="79"/>
      <c r="MYJ49" s="79"/>
      <c r="MYK49" s="79"/>
      <c r="MYL49" s="567"/>
      <c r="MYM49" s="79"/>
      <c r="MYN49" s="79"/>
      <c r="MYO49" s="566"/>
      <c r="MYP49" s="79"/>
      <c r="MYQ49" s="79"/>
      <c r="MYR49" s="79"/>
      <c r="MYS49" s="79"/>
      <c r="MYT49" s="79"/>
      <c r="MYU49" s="79"/>
      <c r="MYV49" s="566"/>
      <c r="MYW49" s="79"/>
      <c r="MYX49" s="79"/>
      <c r="MYY49" s="79"/>
      <c r="MYZ49" s="79"/>
      <c r="MZA49" s="567"/>
      <c r="MZB49" s="79"/>
      <c r="MZC49" s="79"/>
      <c r="MZD49" s="566"/>
      <c r="MZE49" s="79"/>
      <c r="MZF49" s="79"/>
      <c r="MZG49" s="79"/>
      <c r="MZH49" s="79"/>
      <c r="MZI49" s="79"/>
      <c r="MZJ49" s="79"/>
      <c r="MZK49" s="566"/>
      <c r="MZL49" s="79"/>
      <c r="MZM49" s="79"/>
      <c r="MZN49" s="79"/>
      <c r="MZO49" s="79"/>
      <c r="MZP49" s="567"/>
      <c r="MZQ49" s="79"/>
      <c r="MZR49" s="79"/>
      <c r="MZS49" s="566"/>
      <c r="MZT49" s="79"/>
      <c r="MZU49" s="79"/>
      <c r="MZV49" s="79"/>
      <c r="MZW49" s="79"/>
      <c r="MZX49" s="79"/>
      <c r="MZY49" s="79"/>
      <c r="MZZ49" s="566"/>
      <c r="NAA49" s="79"/>
      <c r="NAB49" s="79"/>
      <c r="NAC49" s="79"/>
      <c r="NAD49" s="79"/>
      <c r="NAE49" s="567"/>
      <c r="NAF49" s="79"/>
      <c r="NAG49" s="79"/>
      <c r="NAH49" s="566"/>
      <c r="NAI49" s="79"/>
      <c r="NAJ49" s="79"/>
      <c r="NAK49" s="79"/>
      <c r="NAL49" s="79"/>
      <c r="NAM49" s="79"/>
      <c r="NAN49" s="79"/>
      <c r="NAO49" s="566"/>
      <c r="NAP49" s="79"/>
      <c r="NAQ49" s="79"/>
      <c r="NAR49" s="79"/>
      <c r="NAS49" s="79"/>
      <c r="NAT49" s="567"/>
      <c r="NAU49" s="79"/>
      <c r="NAV49" s="79"/>
      <c r="NAW49" s="566"/>
      <c r="NAX49" s="79"/>
      <c r="NAY49" s="79"/>
      <c r="NAZ49" s="79"/>
      <c r="NBA49" s="79"/>
      <c r="NBB49" s="79"/>
      <c r="NBC49" s="79"/>
      <c r="NBD49" s="566"/>
      <c r="NBE49" s="79"/>
      <c r="NBF49" s="79"/>
      <c r="NBG49" s="79"/>
      <c r="NBH49" s="79"/>
      <c r="NBI49" s="567"/>
      <c r="NBJ49" s="79"/>
      <c r="NBK49" s="79"/>
      <c r="NBL49" s="566"/>
      <c r="NBM49" s="79"/>
      <c r="NBN49" s="79"/>
      <c r="NBO49" s="79"/>
      <c r="NBP49" s="79"/>
      <c r="NBQ49" s="79"/>
      <c r="NBR49" s="79"/>
      <c r="NBS49" s="566"/>
      <c r="NBT49" s="79"/>
      <c r="NBU49" s="79"/>
      <c r="NBV49" s="79"/>
      <c r="NBW49" s="79"/>
      <c r="NBX49" s="567"/>
      <c r="NBY49" s="79"/>
      <c r="NBZ49" s="79"/>
      <c r="NCA49" s="566"/>
      <c r="NCB49" s="79"/>
      <c r="NCC49" s="79"/>
      <c r="NCD49" s="79"/>
      <c r="NCE49" s="79"/>
      <c r="NCF49" s="79"/>
      <c r="NCG49" s="79"/>
      <c r="NCH49" s="566"/>
      <c r="NCI49" s="79"/>
      <c r="NCJ49" s="79"/>
      <c r="NCK49" s="79"/>
      <c r="NCL49" s="79"/>
      <c r="NCM49" s="567"/>
      <c r="NCN49" s="79"/>
      <c r="NCO49" s="79"/>
      <c r="NCP49" s="566"/>
      <c r="NCQ49" s="79"/>
      <c r="NCR49" s="79"/>
      <c r="NCS49" s="79"/>
      <c r="NCT49" s="79"/>
      <c r="NCU49" s="79"/>
      <c r="NCV49" s="79"/>
      <c r="NCW49" s="566"/>
      <c r="NCX49" s="79"/>
      <c r="NCY49" s="79"/>
      <c r="NCZ49" s="79"/>
      <c r="NDA49" s="79"/>
      <c r="NDB49" s="567"/>
      <c r="NDC49" s="79"/>
      <c r="NDD49" s="79"/>
      <c r="NDE49" s="566"/>
      <c r="NDF49" s="79"/>
      <c r="NDG49" s="79"/>
      <c r="NDH49" s="79"/>
      <c r="NDI49" s="79"/>
      <c r="NDJ49" s="79"/>
      <c r="NDK49" s="79"/>
      <c r="NDL49" s="566"/>
      <c r="NDM49" s="79"/>
      <c r="NDN49" s="79"/>
      <c r="NDO49" s="79"/>
      <c r="NDP49" s="79"/>
      <c r="NDQ49" s="567"/>
      <c r="NDR49" s="79"/>
      <c r="NDS49" s="79"/>
      <c r="NDT49" s="566"/>
      <c r="NDU49" s="79"/>
      <c r="NDV49" s="79"/>
      <c r="NDW49" s="79"/>
      <c r="NDX49" s="79"/>
      <c r="NDY49" s="79"/>
      <c r="NDZ49" s="79"/>
      <c r="NEA49" s="566"/>
      <c r="NEB49" s="79"/>
      <c r="NEC49" s="79"/>
      <c r="NED49" s="79"/>
      <c r="NEE49" s="79"/>
      <c r="NEF49" s="567"/>
      <c r="NEG49" s="79"/>
      <c r="NEH49" s="79"/>
      <c r="NEI49" s="566"/>
      <c r="NEJ49" s="79"/>
      <c r="NEK49" s="79"/>
      <c r="NEL49" s="79"/>
      <c r="NEM49" s="79"/>
      <c r="NEN49" s="79"/>
      <c r="NEO49" s="79"/>
      <c r="NEP49" s="566"/>
      <c r="NEQ49" s="79"/>
      <c r="NER49" s="79"/>
      <c r="NES49" s="79"/>
      <c r="NET49" s="79"/>
      <c r="NEU49" s="567"/>
      <c r="NEV49" s="79"/>
      <c r="NEW49" s="79"/>
      <c r="NEX49" s="566"/>
      <c r="NEY49" s="79"/>
      <c r="NEZ49" s="79"/>
      <c r="NFA49" s="79"/>
      <c r="NFB49" s="79"/>
      <c r="NFC49" s="79"/>
      <c r="NFD49" s="79"/>
      <c r="NFE49" s="566"/>
      <c r="NFF49" s="79"/>
      <c r="NFG49" s="79"/>
      <c r="NFH49" s="79"/>
      <c r="NFI49" s="79"/>
      <c r="NFJ49" s="567"/>
      <c r="NFK49" s="79"/>
      <c r="NFL49" s="79"/>
      <c r="NFM49" s="566"/>
      <c r="NFN49" s="79"/>
      <c r="NFO49" s="79"/>
      <c r="NFP49" s="79"/>
      <c r="NFQ49" s="79"/>
      <c r="NFR49" s="79"/>
      <c r="NFS49" s="79"/>
      <c r="NFT49" s="566"/>
      <c r="NFU49" s="79"/>
      <c r="NFV49" s="79"/>
      <c r="NFW49" s="79"/>
      <c r="NFX49" s="79"/>
      <c r="NFY49" s="567"/>
      <c r="NFZ49" s="79"/>
      <c r="NGA49" s="79"/>
      <c r="NGB49" s="566"/>
      <c r="NGC49" s="79"/>
      <c r="NGD49" s="79"/>
      <c r="NGE49" s="79"/>
      <c r="NGF49" s="79"/>
      <c r="NGG49" s="79"/>
      <c r="NGH49" s="79"/>
      <c r="NGI49" s="566"/>
      <c r="NGJ49" s="79"/>
      <c r="NGK49" s="79"/>
      <c r="NGL49" s="79"/>
      <c r="NGM49" s="79"/>
      <c r="NGN49" s="567"/>
      <c r="NGO49" s="79"/>
      <c r="NGP49" s="79"/>
      <c r="NGQ49" s="566"/>
      <c r="NGR49" s="79"/>
      <c r="NGS49" s="79"/>
      <c r="NGT49" s="79"/>
      <c r="NGU49" s="79"/>
      <c r="NGV49" s="79"/>
      <c r="NGW49" s="79"/>
      <c r="NGX49" s="566"/>
      <c r="NGY49" s="79"/>
      <c r="NGZ49" s="79"/>
      <c r="NHA49" s="79"/>
      <c r="NHB49" s="79"/>
      <c r="NHC49" s="567"/>
      <c r="NHD49" s="79"/>
      <c r="NHE49" s="79"/>
      <c r="NHF49" s="566"/>
      <c r="NHG49" s="79"/>
      <c r="NHH49" s="79"/>
      <c r="NHI49" s="79"/>
      <c r="NHJ49" s="79"/>
      <c r="NHK49" s="79"/>
      <c r="NHL49" s="79"/>
      <c r="NHM49" s="566"/>
      <c r="NHN49" s="79"/>
      <c r="NHO49" s="79"/>
      <c r="NHP49" s="79"/>
      <c r="NHQ49" s="79"/>
      <c r="NHR49" s="567"/>
      <c r="NHS49" s="79"/>
      <c r="NHT49" s="79"/>
      <c r="NHU49" s="566"/>
      <c r="NHV49" s="79"/>
      <c r="NHW49" s="79"/>
      <c r="NHX49" s="79"/>
      <c r="NHY49" s="79"/>
      <c r="NHZ49" s="79"/>
      <c r="NIA49" s="79"/>
      <c r="NIB49" s="566"/>
      <c r="NIC49" s="79"/>
      <c r="NID49" s="79"/>
      <c r="NIE49" s="79"/>
      <c r="NIF49" s="79"/>
      <c r="NIG49" s="567"/>
      <c r="NIH49" s="79"/>
      <c r="NII49" s="79"/>
      <c r="NIJ49" s="566"/>
      <c r="NIK49" s="79"/>
      <c r="NIL49" s="79"/>
      <c r="NIM49" s="79"/>
      <c r="NIN49" s="79"/>
      <c r="NIO49" s="79"/>
      <c r="NIP49" s="79"/>
      <c r="NIQ49" s="566"/>
      <c r="NIR49" s="79"/>
      <c r="NIS49" s="79"/>
      <c r="NIT49" s="79"/>
      <c r="NIU49" s="79"/>
      <c r="NIV49" s="567"/>
      <c r="NIW49" s="79"/>
      <c r="NIX49" s="79"/>
      <c r="NIY49" s="566"/>
      <c r="NIZ49" s="79"/>
      <c r="NJA49" s="79"/>
      <c r="NJB49" s="79"/>
      <c r="NJC49" s="79"/>
      <c r="NJD49" s="79"/>
      <c r="NJE49" s="79"/>
      <c r="NJF49" s="566"/>
      <c r="NJG49" s="79"/>
      <c r="NJH49" s="79"/>
      <c r="NJI49" s="79"/>
      <c r="NJJ49" s="79"/>
      <c r="NJK49" s="567"/>
      <c r="NJL49" s="79"/>
      <c r="NJM49" s="79"/>
      <c r="NJN49" s="566"/>
      <c r="NJO49" s="79"/>
      <c r="NJP49" s="79"/>
      <c r="NJQ49" s="79"/>
      <c r="NJR49" s="79"/>
      <c r="NJS49" s="79"/>
      <c r="NJT49" s="79"/>
      <c r="NJU49" s="566"/>
      <c r="NJV49" s="79"/>
      <c r="NJW49" s="79"/>
      <c r="NJX49" s="79"/>
      <c r="NJY49" s="79"/>
      <c r="NJZ49" s="567"/>
      <c r="NKA49" s="79"/>
      <c r="NKB49" s="79"/>
      <c r="NKC49" s="566"/>
      <c r="NKD49" s="79"/>
      <c r="NKE49" s="79"/>
      <c r="NKF49" s="79"/>
      <c r="NKG49" s="79"/>
      <c r="NKH49" s="79"/>
      <c r="NKI49" s="79"/>
      <c r="NKJ49" s="566"/>
      <c r="NKK49" s="79"/>
      <c r="NKL49" s="79"/>
      <c r="NKM49" s="79"/>
      <c r="NKN49" s="79"/>
      <c r="NKO49" s="567"/>
      <c r="NKP49" s="79"/>
      <c r="NKQ49" s="79"/>
      <c r="NKR49" s="566"/>
      <c r="NKS49" s="79"/>
      <c r="NKT49" s="79"/>
      <c r="NKU49" s="79"/>
      <c r="NKV49" s="79"/>
      <c r="NKW49" s="79"/>
      <c r="NKX49" s="79"/>
      <c r="NKY49" s="566"/>
      <c r="NKZ49" s="79"/>
      <c r="NLA49" s="79"/>
      <c r="NLB49" s="79"/>
      <c r="NLC49" s="79"/>
      <c r="NLD49" s="567"/>
      <c r="NLE49" s="79"/>
      <c r="NLF49" s="79"/>
      <c r="NLG49" s="566"/>
      <c r="NLH49" s="79"/>
      <c r="NLI49" s="79"/>
      <c r="NLJ49" s="79"/>
      <c r="NLK49" s="79"/>
      <c r="NLL49" s="79"/>
      <c r="NLM49" s="79"/>
      <c r="NLN49" s="566"/>
      <c r="NLO49" s="79"/>
      <c r="NLP49" s="79"/>
      <c r="NLQ49" s="79"/>
      <c r="NLR49" s="79"/>
      <c r="NLS49" s="567"/>
      <c r="NLT49" s="79"/>
      <c r="NLU49" s="79"/>
      <c r="NLV49" s="566"/>
      <c r="NLW49" s="79"/>
      <c r="NLX49" s="79"/>
      <c r="NLY49" s="79"/>
      <c r="NLZ49" s="79"/>
      <c r="NMA49" s="79"/>
      <c r="NMB49" s="79"/>
      <c r="NMC49" s="566"/>
      <c r="NMD49" s="79"/>
      <c r="NME49" s="79"/>
      <c r="NMF49" s="79"/>
      <c r="NMG49" s="79"/>
      <c r="NMH49" s="567"/>
      <c r="NMI49" s="79"/>
      <c r="NMJ49" s="79"/>
      <c r="NMK49" s="566"/>
      <c r="NML49" s="79"/>
      <c r="NMM49" s="79"/>
      <c r="NMN49" s="79"/>
      <c r="NMO49" s="79"/>
      <c r="NMP49" s="79"/>
      <c r="NMQ49" s="79"/>
      <c r="NMR49" s="566"/>
      <c r="NMS49" s="79"/>
      <c r="NMT49" s="79"/>
      <c r="NMU49" s="79"/>
      <c r="NMV49" s="79"/>
      <c r="NMW49" s="567"/>
      <c r="NMX49" s="79"/>
      <c r="NMY49" s="79"/>
      <c r="NMZ49" s="566"/>
      <c r="NNA49" s="79"/>
      <c r="NNB49" s="79"/>
      <c r="NNC49" s="79"/>
      <c r="NND49" s="79"/>
      <c r="NNE49" s="79"/>
      <c r="NNF49" s="79"/>
      <c r="NNG49" s="566"/>
      <c r="NNH49" s="79"/>
      <c r="NNI49" s="79"/>
      <c r="NNJ49" s="79"/>
      <c r="NNK49" s="79"/>
      <c r="NNL49" s="567"/>
      <c r="NNM49" s="79"/>
      <c r="NNN49" s="79"/>
      <c r="NNO49" s="566"/>
      <c r="NNP49" s="79"/>
      <c r="NNQ49" s="79"/>
      <c r="NNR49" s="79"/>
      <c r="NNS49" s="79"/>
      <c r="NNT49" s="79"/>
      <c r="NNU49" s="79"/>
      <c r="NNV49" s="566"/>
      <c r="NNW49" s="79"/>
      <c r="NNX49" s="79"/>
      <c r="NNY49" s="79"/>
      <c r="NNZ49" s="79"/>
      <c r="NOA49" s="567"/>
      <c r="NOB49" s="79"/>
      <c r="NOC49" s="79"/>
      <c r="NOD49" s="566"/>
      <c r="NOE49" s="79"/>
      <c r="NOF49" s="79"/>
      <c r="NOG49" s="79"/>
      <c r="NOH49" s="79"/>
      <c r="NOI49" s="79"/>
      <c r="NOJ49" s="79"/>
      <c r="NOK49" s="566"/>
      <c r="NOL49" s="79"/>
      <c r="NOM49" s="79"/>
      <c r="NON49" s="79"/>
      <c r="NOO49" s="79"/>
      <c r="NOP49" s="567"/>
      <c r="NOQ49" s="79"/>
      <c r="NOR49" s="79"/>
      <c r="NOS49" s="566"/>
      <c r="NOT49" s="79"/>
      <c r="NOU49" s="79"/>
      <c r="NOV49" s="79"/>
      <c r="NOW49" s="79"/>
      <c r="NOX49" s="79"/>
      <c r="NOY49" s="79"/>
      <c r="NOZ49" s="566"/>
      <c r="NPA49" s="79"/>
      <c r="NPB49" s="79"/>
      <c r="NPC49" s="79"/>
      <c r="NPD49" s="79"/>
      <c r="NPE49" s="567"/>
      <c r="NPF49" s="79"/>
      <c r="NPG49" s="79"/>
      <c r="NPH49" s="566"/>
      <c r="NPI49" s="79"/>
      <c r="NPJ49" s="79"/>
      <c r="NPK49" s="79"/>
      <c r="NPL49" s="79"/>
      <c r="NPM49" s="79"/>
      <c r="NPN49" s="79"/>
      <c r="NPO49" s="566"/>
      <c r="NPP49" s="79"/>
      <c r="NPQ49" s="79"/>
      <c r="NPR49" s="79"/>
      <c r="NPS49" s="79"/>
      <c r="NPT49" s="567"/>
      <c r="NPU49" s="79"/>
      <c r="NPV49" s="79"/>
      <c r="NPW49" s="566"/>
      <c r="NPX49" s="79"/>
      <c r="NPY49" s="79"/>
      <c r="NPZ49" s="79"/>
      <c r="NQA49" s="79"/>
      <c r="NQB49" s="79"/>
      <c r="NQC49" s="79"/>
      <c r="NQD49" s="566"/>
      <c r="NQE49" s="79"/>
      <c r="NQF49" s="79"/>
      <c r="NQG49" s="79"/>
      <c r="NQH49" s="79"/>
      <c r="NQI49" s="567"/>
      <c r="NQJ49" s="79"/>
      <c r="NQK49" s="79"/>
      <c r="NQL49" s="566"/>
      <c r="NQM49" s="79"/>
      <c r="NQN49" s="79"/>
      <c r="NQO49" s="79"/>
      <c r="NQP49" s="79"/>
      <c r="NQQ49" s="79"/>
      <c r="NQR49" s="79"/>
      <c r="NQS49" s="566"/>
      <c r="NQT49" s="79"/>
      <c r="NQU49" s="79"/>
      <c r="NQV49" s="79"/>
      <c r="NQW49" s="79"/>
      <c r="NQX49" s="567"/>
      <c r="NQY49" s="79"/>
      <c r="NQZ49" s="79"/>
      <c r="NRA49" s="566"/>
      <c r="NRB49" s="79"/>
      <c r="NRC49" s="79"/>
      <c r="NRD49" s="79"/>
      <c r="NRE49" s="79"/>
      <c r="NRF49" s="79"/>
      <c r="NRG49" s="79"/>
      <c r="NRH49" s="566"/>
      <c r="NRI49" s="79"/>
      <c r="NRJ49" s="79"/>
      <c r="NRK49" s="79"/>
      <c r="NRL49" s="79"/>
      <c r="NRM49" s="567"/>
      <c r="NRN49" s="79"/>
      <c r="NRO49" s="79"/>
      <c r="NRP49" s="566"/>
      <c r="NRQ49" s="79"/>
      <c r="NRR49" s="79"/>
      <c r="NRS49" s="79"/>
      <c r="NRT49" s="79"/>
      <c r="NRU49" s="79"/>
      <c r="NRV49" s="79"/>
      <c r="NRW49" s="566"/>
      <c r="NRX49" s="79"/>
      <c r="NRY49" s="79"/>
      <c r="NRZ49" s="79"/>
      <c r="NSA49" s="79"/>
      <c r="NSB49" s="567"/>
      <c r="NSC49" s="79"/>
      <c r="NSD49" s="79"/>
      <c r="NSE49" s="566"/>
      <c r="NSF49" s="79"/>
      <c r="NSG49" s="79"/>
      <c r="NSH49" s="79"/>
      <c r="NSI49" s="79"/>
      <c r="NSJ49" s="79"/>
      <c r="NSK49" s="79"/>
      <c r="NSL49" s="566"/>
      <c r="NSM49" s="79"/>
      <c r="NSN49" s="79"/>
      <c r="NSO49" s="79"/>
      <c r="NSP49" s="79"/>
      <c r="NSQ49" s="567"/>
      <c r="NSR49" s="79"/>
      <c r="NSS49" s="79"/>
      <c r="NST49" s="566"/>
      <c r="NSU49" s="79"/>
      <c r="NSV49" s="79"/>
      <c r="NSW49" s="79"/>
      <c r="NSX49" s="79"/>
      <c r="NSY49" s="79"/>
      <c r="NSZ49" s="79"/>
      <c r="NTA49" s="566"/>
      <c r="NTB49" s="79"/>
      <c r="NTC49" s="79"/>
      <c r="NTD49" s="79"/>
      <c r="NTE49" s="79"/>
      <c r="NTF49" s="567"/>
      <c r="NTG49" s="79"/>
      <c r="NTH49" s="79"/>
      <c r="NTI49" s="566"/>
      <c r="NTJ49" s="79"/>
      <c r="NTK49" s="79"/>
      <c r="NTL49" s="79"/>
      <c r="NTM49" s="79"/>
      <c r="NTN49" s="79"/>
      <c r="NTO49" s="79"/>
      <c r="NTP49" s="566"/>
      <c r="NTQ49" s="79"/>
      <c r="NTR49" s="79"/>
      <c r="NTS49" s="79"/>
      <c r="NTT49" s="79"/>
      <c r="NTU49" s="567"/>
      <c r="NTV49" s="79"/>
      <c r="NTW49" s="79"/>
      <c r="NTX49" s="566"/>
      <c r="NTY49" s="79"/>
      <c r="NTZ49" s="79"/>
      <c r="NUA49" s="79"/>
      <c r="NUB49" s="79"/>
      <c r="NUC49" s="79"/>
      <c r="NUD49" s="79"/>
      <c r="NUE49" s="566"/>
      <c r="NUF49" s="79"/>
      <c r="NUG49" s="79"/>
      <c r="NUH49" s="79"/>
      <c r="NUI49" s="79"/>
      <c r="NUJ49" s="567"/>
      <c r="NUK49" s="79"/>
      <c r="NUL49" s="79"/>
      <c r="NUM49" s="566"/>
      <c r="NUN49" s="79"/>
      <c r="NUO49" s="79"/>
      <c r="NUP49" s="79"/>
      <c r="NUQ49" s="79"/>
      <c r="NUR49" s="79"/>
      <c r="NUS49" s="79"/>
      <c r="NUT49" s="566"/>
      <c r="NUU49" s="79"/>
      <c r="NUV49" s="79"/>
      <c r="NUW49" s="79"/>
      <c r="NUX49" s="79"/>
      <c r="NUY49" s="567"/>
      <c r="NUZ49" s="79"/>
      <c r="NVA49" s="79"/>
      <c r="NVB49" s="566"/>
      <c r="NVC49" s="79"/>
      <c r="NVD49" s="79"/>
      <c r="NVE49" s="79"/>
      <c r="NVF49" s="79"/>
      <c r="NVG49" s="79"/>
      <c r="NVH49" s="79"/>
      <c r="NVI49" s="566"/>
      <c r="NVJ49" s="79"/>
      <c r="NVK49" s="79"/>
      <c r="NVL49" s="79"/>
      <c r="NVM49" s="79"/>
      <c r="NVN49" s="567"/>
      <c r="NVO49" s="79"/>
      <c r="NVP49" s="79"/>
      <c r="NVQ49" s="566"/>
      <c r="NVR49" s="79"/>
      <c r="NVS49" s="79"/>
      <c r="NVT49" s="79"/>
      <c r="NVU49" s="79"/>
      <c r="NVV49" s="79"/>
      <c r="NVW49" s="79"/>
      <c r="NVX49" s="566"/>
      <c r="NVY49" s="79"/>
      <c r="NVZ49" s="79"/>
      <c r="NWA49" s="79"/>
      <c r="NWB49" s="79"/>
      <c r="NWC49" s="567"/>
      <c r="NWD49" s="79"/>
      <c r="NWE49" s="79"/>
      <c r="NWF49" s="566"/>
      <c r="NWG49" s="79"/>
      <c r="NWH49" s="79"/>
      <c r="NWI49" s="79"/>
      <c r="NWJ49" s="79"/>
      <c r="NWK49" s="79"/>
      <c r="NWL49" s="79"/>
      <c r="NWM49" s="566"/>
      <c r="NWN49" s="79"/>
      <c r="NWO49" s="79"/>
      <c r="NWP49" s="79"/>
      <c r="NWQ49" s="79"/>
      <c r="NWR49" s="567"/>
      <c r="NWS49" s="79"/>
      <c r="NWT49" s="79"/>
      <c r="NWU49" s="566"/>
      <c r="NWV49" s="79"/>
      <c r="NWW49" s="79"/>
      <c r="NWX49" s="79"/>
      <c r="NWY49" s="79"/>
      <c r="NWZ49" s="79"/>
      <c r="NXA49" s="79"/>
      <c r="NXB49" s="566"/>
      <c r="NXC49" s="79"/>
      <c r="NXD49" s="79"/>
      <c r="NXE49" s="79"/>
      <c r="NXF49" s="79"/>
      <c r="NXG49" s="567"/>
      <c r="NXH49" s="79"/>
      <c r="NXI49" s="79"/>
      <c r="NXJ49" s="566"/>
      <c r="NXK49" s="79"/>
      <c r="NXL49" s="79"/>
      <c r="NXM49" s="79"/>
      <c r="NXN49" s="79"/>
      <c r="NXO49" s="79"/>
      <c r="NXP49" s="79"/>
      <c r="NXQ49" s="566"/>
      <c r="NXR49" s="79"/>
      <c r="NXS49" s="79"/>
      <c r="NXT49" s="79"/>
      <c r="NXU49" s="79"/>
      <c r="NXV49" s="567"/>
      <c r="NXW49" s="79"/>
      <c r="NXX49" s="79"/>
      <c r="NXY49" s="566"/>
      <c r="NXZ49" s="79"/>
      <c r="NYA49" s="79"/>
      <c r="NYB49" s="79"/>
      <c r="NYC49" s="79"/>
      <c r="NYD49" s="79"/>
      <c r="NYE49" s="79"/>
      <c r="NYF49" s="566"/>
      <c r="NYG49" s="79"/>
      <c r="NYH49" s="79"/>
      <c r="NYI49" s="79"/>
      <c r="NYJ49" s="79"/>
      <c r="NYK49" s="567"/>
      <c r="NYL49" s="79"/>
      <c r="NYM49" s="79"/>
      <c r="NYN49" s="566"/>
      <c r="NYO49" s="79"/>
      <c r="NYP49" s="79"/>
      <c r="NYQ49" s="79"/>
      <c r="NYR49" s="79"/>
      <c r="NYS49" s="79"/>
      <c r="NYT49" s="79"/>
      <c r="NYU49" s="566"/>
      <c r="NYV49" s="79"/>
      <c r="NYW49" s="79"/>
      <c r="NYX49" s="79"/>
      <c r="NYY49" s="79"/>
      <c r="NYZ49" s="567"/>
      <c r="NZA49" s="79"/>
      <c r="NZB49" s="79"/>
      <c r="NZC49" s="566"/>
      <c r="NZD49" s="79"/>
      <c r="NZE49" s="79"/>
      <c r="NZF49" s="79"/>
      <c r="NZG49" s="79"/>
      <c r="NZH49" s="79"/>
      <c r="NZI49" s="79"/>
      <c r="NZJ49" s="566"/>
      <c r="NZK49" s="79"/>
      <c r="NZL49" s="79"/>
      <c r="NZM49" s="79"/>
      <c r="NZN49" s="79"/>
      <c r="NZO49" s="567"/>
      <c r="NZP49" s="79"/>
      <c r="NZQ49" s="79"/>
      <c r="NZR49" s="566"/>
      <c r="NZS49" s="79"/>
      <c r="NZT49" s="79"/>
      <c r="NZU49" s="79"/>
      <c r="NZV49" s="79"/>
      <c r="NZW49" s="79"/>
      <c r="NZX49" s="79"/>
      <c r="NZY49" s="566"/>
      <c r="NZZ49" s="79"/>
      <c r="OAA49" s="79"/>
      <c r="OAB49" s="79"/>
      <c r="OAC49" s="79"/>
      <c r="OAD49" s="567"/>
      <c r="OAE49" s="79"/>
      <c r="OAF49" s="79"/>
      <c r="OAG49" s="566"/>
      <c r="OAH49" s="79"/>
      <c r="OAI49" s="79"/>
      <c r="OAJ49" s="79"/>
      <c r="OAK49" s="79"/>
      <c r="OAL49" s="79"/>
      <c r="OAM49" s="79"/>
      <c r="OAN49" s="566"/>
      <c r="OAO49" s="79"/>
      <c r="OAP49" s="79"/>
      <c r="OAQ49" s="79"/>
      <c r="OAR49" s="79"/>
      <c r="OAS49" s="567"/>
      <c r="OAT49" s="79"/>
      <c r="OAU49" s="79"/>
      <c r="OAV49" s="566"/>
      <c r="OAW49" s="79"/>
      <c r="OAX49" s="79"/>
      <c r="OAY49" s="79"/>
      <c r="OAZ49" s="79"/>
      <c r="OBA49" s="79"/>
      <c r="OBB49" s="79"/>
      <c r="OBC49" s="566"/>
      <c r="OBD49" s="79"/>
      <c r="OBE49" s="79"/>
      <c r="OBF49" s="79"/>
      <c r="OBG49" s="79"/>
      <c r="OBH49" s="567"/>
      <c r="OBI49" s="79"/>
      <c r="OBJ49" s="79"/>
      <c r="OBK49" s="566"/>
      <c r="OBL49" s="79"/>
      <c r="OBM49" s="79"/>
      <c r="OBN49" s="79"/>
      <c r="OBO49" s="79"/>
      <c r="OBP49" s="79"/>
      <c r="OBQ49" s="79"/>
      <c r="OBR49" s="566"/>
      <c r="OBS49" s="79"/>
      <c r="OBT49" s="79"/>
      <c r="OBU49" s="79"/>
      <c r="OBV49" s="79"/>
      <c r="OBW49" s="567"/>
      <c r="OBX49" s="79"/>
      <c r="OBY49" s="79"/>
      <c r="OBZ49" s="566"/>
      <c r="OCA49" s="79"/>
      <c r="OCB49" s="79"/>
      <c r="OCC49" s="79"/>
      <c r="OCD49" s="79"/>
      <c r="OCE49" s="79"/>
      <c r="OCF49" s="79"/>
      <c r="OCG49" s="566"/>
      <c r="OCH49" s="79"/>
      <c r="OCI49" s="79"/>
      <c r="OCJ49" s="79"/>
      <c r="OCK49" s="79"/>
      <c r="OCL49" s="567"/>
      <c r="OCM49" s="79"/>
      <c r="OCN49" s="79"/>
      <c r="OCO49" s="566"/>
      <c r="OCP49" s="79"/>
      <c r="OCQ49" s="79"/>
      <c r="OCR49" s="79"/>
      <c r="OCS49" s="79"/>
      <c r="OCT49" s="79"/>
      <c r="OCU49" s="79"/>
      <c r="OCV49" s="566"/>
      <c r="OCW49" s="79"/>
      <c r="OCX49" s="79"/>
      <c r="OCY49" s="79"/>
      <c r="OCZ49" s="79"/>
      <c r="ODA49" s="567"/>
      <c r="ODB49" s="79"/>
      <c r="ODC49" s="79"/>
      <c r="ODD49" s="566"/>
      <c r="ODE49" s="79"/>
      <c r="ODF49" s="79"/>
      <c r="ODG49" s="79"/>
      <c r="ODH49" s="79"/>
      <c r="ODI49" s="79"/>
      <c r="ODJ49" s="79"/>
      <c r="ODK49" s="566"/>
      <c r="ODL49" s="79"/>
      <c r="ODM49" s="79"/>
      <c r="ODN49" s="79"/>
      <c r="ODO49" s="79"/>
      <c r="ODP49" s="567"/>
      <c r="ODQ49" s="79"/>
      <c r="ODR49" s="79"/>
      <c r="ODS49" s="566"/>
      <c r="ODT49" s="79"/>
      <c r="ODU49" s="79"/>
      <c r="ODV49" s="79"/>
      <c r="ODW49" s="79"/>
      <c r="ODX49" s="79"/>
      <c r="ODY49" s="79"/>
      <c r="ODZ49" s="566"/>
      <c r="OEA49" s="79"/>
      <c r="OEB49" s="79"/>
      <c r="OEC49" s="79"/>
      <c r="OED49" s="79"/>
      <c r="OEE49" s="567"/>
      <c r="OEF49" s="79"/>
      <c r="OEG49" s="79"/>
      <c r="OEH49" s="566"/>
      <c r="OEI49" s="79"/>
      <c r="OEJ49" s="79"/>
      <c r="OEK49" s="79"/>
      <c r="OEL49" s="79"/>
      <c r="OEM49" s="79"/>
      <c r="OEN49" s="79"/>
      <c r="OEO49" s="566"/>
      <c r="OEP49" s="79"/>
      <c r="OEQ49" s="79"/>
      <c r="OER49" s="79"/>
      <c r="OES49" s="79"/>
      <c r="OET49" s="567"/>
      <c r="OEU49" s="79"/>
      <c r="OEV49" s="79"/>
      <c r="OEW49" s="566"/>
      <c r="OEX49" s="79"/>
      <c r="OEY49" s="79"/>
      <c r="OEZ49" s="79"/>
      <c r="OFA49" s="79"/>
      <c r="OFB49" s="79"/>
      <c r="OFC49" s="79"/>
      <c r="OFD49" s="566"/>
      <c r="OFE49" s="79"/>
      <c r="OFF49" s="79"/>
      <c r="OFG49" s="79"/>
      <c r="OFH49" s="79"/>
      <c r="OFI49" s="567"/>
      <c r="OFJ49" s="79"/>
      <c r="OFK49" s="79"/>
      <c r="OFL49" s="566"/>
      <c r="OFM49" s="79"/>
      <c r="OFN49" s="79"/>
      <c r="OFO49" s="79"/>
      <c r="OFP49" s="79"/>
      <c r="OFQ49" s="79"/>
      <c r="OFR49" s="79"/>
      <c r="OFS49" s="566"/>
      <c r="OFT49" s="79"/>
      <c r="OFU49" s="79"/>
      <c r="OFV49" s="79"/>
      <c r="OFW49" s="79"/>
      <c r="OFX49" s="567"/>
      <c r="OFY49" s="79"/>
      <c r="OFZ49" s="79"/>
      <c r="OGA49" s="566"/>
      <c r="OGB49" s="79"/>
      <c r="OGC49" s="79"/>
      <c r="OGD49" s="79"/>
      <c r="OGE49" s="79"/>
      <c r="OGF49" s="79"/>
      <c r="OGG49" s="79"/>
      <c r="OGH49" s="566"/>
      <c r="OGI49" s="79"/>
      <c r="OGJ49" s="79"/>
      <c r="OGK49" s="79"/>
      <c r="OGL49" s="79"/>
      <c r="OGM49" s="567"/>
      <c r="OGN49" s="79"/>
      <c r="OGO49" s="79"/>
      <c r="OGP49" s="566"/>
      <c r="OGQ49" s="79"/>
      <c r="OGR49" s="79"/>
      <c r="OGS49" s="79"/>
      <c r="OGT49" s="79"/>
      <c r="OGU49" s="79"/>
      <c r="OGV49" s="79"/>
      <c r="OGW49" s="566"/>
      <c r="OGX49" s="79"/>
      <c r="OGY49" s="79"/>
      <c r="OGZ49" s="79"/>
      <c r="OHA49" s="79"/>
      <c r="OHB49" s="567"/>
      <c r="OHC49" s="79"/>
      <c r="OHD49" s="79"/>
      <c r="OHE49" s="566"/>
      <c r="OHF49" s="79"/>
      <c r="OHG49" s="79"/>
      <c r="OHH49" s="79"/>
      <c r="OHI49" s="79"/>
      <c r="OHJ49" s="79"/>
      <c r="OHK49" s="79"/>
      <c r="OHL49" s="566"/>
      <c r="OHM49" s="79"/>
      <c r="OHN49" s="79"/>
      <c r="OHO49" s="79"/>
      <c r="OHP49" s="79"/>
      <c r="OHQ49" s="567"/>
      <c r="OHR49" s="79"/>
      <c r="OHS49" s="79"/>
      <c r="OHT49" s="566"/>
      <c r="OHU49" s="79"/>
      <c r="OHV49" s="79"/>
      <c r="OHW49" s="79"/>
      <c r="OHX49" s="79"/>
      <c r="OHY49" s="79"/>
      <c r="OHZ49" s="79"/>
      <c r="OIA49" s="566"/>
      <c r="OIB49" s="79"/>
      <c r="OIC49" s="79"/>
      <c r="OID49" s="79"/>
      <c r="OIE49" s="79"/>
      <c r="OIF49" s="567"/>
      <c r="OIG49" s="79"/>
      <c r="OIH49" s="79"/>
      <c r="OII49" s="566"/>
      <c r="OIJ49" s="79"/>
      <c r="OIK49" s="79"/>
      <c r="OIL49" s="79"/>
      <c r="OIM49" s="79"/>
      <c r="OIN49" s="79"/>
      <c r="OIO49" s="79"/>
      <c r="OIP49" s="566"/>
      <c r="OIQ49" s="79"/>
      <c r="OIR49" s="79"/>
      <c r="OIS49" s="79"/>
      <c r="OIT49" s="79"/>
      <c r="OIU49" s="567"/>
      <c r="OIV49" s="79"/>
      <c r="OIW49" s="79"/>
      <c r="OIX49" s="566"/>
      <c r="OIY49" s="79"/>
      <c r="OIZ49" s="79"/>
      <c r="OJA49" s="79"/>
      <c r="OJB49" s="79"/>
      <c r="OJC49" s="79"/>
      <c r="OJD49" s="79"/>
      <c r="OJE49" s="566"/>
      <c r="OJF49" s="79"/>
      <c r="OJG49" s="79"/>
      <c r="OJH49" s="79"/>
      <c r="OJI49" s="79"/>
      <c r="OJJ49" s="567"/>
      <c r="OJK49" s="79"/>
      <c r="OJL49" s="79"/>
      <c r="OJM49" s="566"/>
      <c r="OJN49" s="79"/>
      <c r="OJO49" s="79"/>
      <c r="OJP49" s="79"/>
      <c r="OJQ49" s="79"/>
      <c r="OJR49" s="79"/>
      <c r="OJS49" s="79"/>
      <c r="OJT49" s="566"/>
      <c r="OJU49" s="79"/>
      <c r="OJV49" s="79"/>
      <c r="OJW49" s="79"/>
      <c r="OJX49" s="79"/>
      <c r="OJY49" s="567"/>
      <c r="OJZ49" s="79"/>
      <c r="OKA49" s="79"/>
      <c r="OKB49" s="566"/>
      <c r="OKC49" s="79"/>
      <c r="OKD49" s="79"/>
      <c r="OKE49" s="79"/>
      <c r="OKF49" s="79"/>
      <c r="OKG49" s="79"/>
      <c r="OKH49" s="79"/>
      <c r="OKI49" s="566"/>
      <c r="OKJ49" s="79"/>
      <c r="OKK49" s="79"/>
      <c r="OKL49" s="79"/>
      <c r="OKM49" s="79"/>
      <c r="OKN49" s="567"/>
      <c r="OKO49" s="79"/>
      <c r="OKP49" s="79"/>
      <c r="OKQ49" s="566"/>
      <c r="OKR49" s="79"/>
      <c r="OKS49" s="79"/>
      <c r="OKT49" s="79"/>
      <c r="OKU49" s="79"/>
      <c r="OKV49" s="79"/>
      <c r="OKW49" s="79"/>
      <c r="OKX49" s="566"/>
      <c r="OKY49" s="79"/>
      <c r="OKZ49" s="79"/>
      <c r="OLA49" s="79"/>
      <c r="OLB49" s="79"/>
      <c r="OLC49" s="567"/>
      <c r="OLD49" s="79"/>
      <c r="OLE49" s="79"/>
      <c r="OLF49" s="566"/>
      <c r="OLG49" s="79"/>
      <c r="OLH49" s="79"/>
      <c r="OLI49" s="79"/>
      <c r="OLJ49" s="79"/>
      <c r="OLK49" s="79"/>
      <c r="OLL49" s="79"/>
      <c r="OLM49" s="566"/>
      <c r="OLN49" s="79"/>
      <c r="OLO49" s="79"/>
      <c r="OLP49" s="79"/>
      <c r="OLQ49" s="79"/>
      <c r="OLR49" s="567"/>
      <c r="OLS49" s="79"/>
      <c r="OLT49" s="79"/>
      <c r="OLU49" s="566"/>
      <c r="OLV49" s="79"/>
      <c r="OLW49" s="79"/>
      <c r="OLX49" s="79"/>
      <c r="OLY49" s="79"/>
      <c r="OLZ49" s="79"/>
      <c r="OMA49" s="79"/>
      <c r="OMB49" s="566"/>
      <c r="OMC49" s="79"/>
      <c r="OMD49" s="79"/>
      <c r="OME49" s="79"/>
      <c r="OMF49" s="79"/>
      <c r="OMG49" s="567"/>
      <c r="OMH49" s="79"/>
      <c r="OMI49" s="79"/>
      <c r="OMJ49" s="566"/>
      <c r="OMK49" s="79"/>
      <c r="OML49" s="79"/>
      <c r="OMM49" s="79"/>
      <c r="OMN49" s="79"/>
      <c r="OMO49" s="79"/>
      <c r="OMP49" s="79"/>
      <c r="OMQ49" s="566"/>
      <c r="OMR49" s="79"/>
      <c r="OMS49" s="79"/>
      <c r="OMT49" s="79"/>
      <c r="OMU49" s="79"/>
      <c r="OMV49" s="567"/>
      <c r="OMW49" s="79"/>
      <c r="OMX49" s="79"/>
      <c r="OMY49" s="566"/>
      <c r="OMZ49" s="79"/>
      <c r="ONA49" s="79"/>
      <c r="ONB49" s="79"/>
      <c r="ONC49" s="79"/>
      <c r="OND49" s="79"/>
      <c r="ONE49" s="79"/>
      <c r="ONF49" s="566"/>
      <c r="ONG49" s="79"/>
      <c r="ONH49" s="79"/>
      <c r="ONI49" s="79"/>
      <c r="ONJ49" s="79"/>
      <c r="ONK49" s="567"/>
      <c r="ONL49" s="79"/>
      <c r="ONM49" s="79"/>
      <c r="ONN49" s="566"/>
      <c r="ONO49" s="79"/>
      <c r="ONP49" s="79"/>
      <c r="ONQ49" s="79"/>
      <c r="ONR49" s="79"/>
      <c r="ONS49" s="79"/>
      <c r="ONT49" s="79"/>
      <c r="ONU49" s="566"/>
      <c r="ONV49" s="79"/>
      <c r="ONW49" s="79"/>
      <c r="ONX49" s="79"/>
      <c r="ONY49" s="79"/>
      <c r="ONZ49" s="567"/>
      <c r="OOA49" s="79"/>
      <c r="OOB49" s="79"/>
      <c r="OOC49" s="566"/>
      <c r="OOD49" s="79"/>
      <c r="OOE49" s="79"/>
      <c r="OOF49" s="79"/>
      <c r="OOG49" s="79"/>
      <c r="OOH49" s="79"/>
      <c r="OOI49" s="79"/>
      <c r="OOJ49" s="566"/>
      <c r="OOK49" s="79"/>
      <c r="OOL49" s="79"/>
      <c r="OOM49" s="79"/>
      <c r="OON49" s="79"/>
      <c r="OOO49" s="567"/>
      <c r="OOP49" s="79"/>
      <c r="OOQ49" s="79"/>
      <c r="OOR49" s="566"/>
      <c r="OOS49" s="79"/>
      <c r="OOT49" s="79"/>
      <c r="OOU49" s="79"/>
      <c r="OOV49" s="79"/>
      <c r="OOW49" s="79"/>
      <c r="OOX49" s="79"/>
      <c r="OOY49" s="566"/>
      <c r="OOZ49" s="79"/>
      <c r="OPA49" s="79"/>
      <c r="OPB49" s="79"/>
      <c r="OPC49" s="79"/>
      <c r="OPD49" s="567"/>
      <c r="OPE49" s="79"/>
      <c r="OPF49" s="79"/>
      <c r="OPG49" s="566"/>
      <c r="OPH49" s="79"/>
      <c r="OPI49" s="79"/>
      <c r="OPJ49" s="79"/>
      <c r="OPK49" s="79"/>
      <c r="OPL49" s="79"/>
      <c r="OPM49" s="79"/>
      <c r="OPN49" s="566"/>
      <c r="OPO49" s="79"/>
      <c r="OPP49" s="79"/>
      <c r="OPQ49" s="79"/>
      <c r="OPR49" s="79"/>
      <c r="OPS49" s="567"/>
      <c r="OPT49" s="79"/>
      <c r="OPU49" s="79"/>
      <c r="OPV49" s="566"/>
      <c r="OPW49" s="79"/>
      <c r="OPX49" s="79"/>
      <c r="OPY49" s="79"/>
      <c r="OPZ49" s="79"/>
      <c r="OQA49" s="79"/>
      <c r="OQB49" s="79"/>
      <c r="OQC49" s="566"/>
      <c r="OQD49" s="79"/>
      <c r="OQE49" s="79"/>
      <c r="OQF49" s="79"/>
      <c r="OQG49" s="79"/>
      <c r="OQH49" s="567"/>
      <c r="OQI49" s="79"/>
      <c r="OQJ49" s="79"/>
      <c r="OQK49" s="566"/>
      <c r="OQL49" s="79"/>
      <c r="OQM49" s="79"/>
      <c r="OQN49" s="79"/>
      <c r="OQO49" s="79"/>
      <c r="OQP49" s="79"/>
      <c r="OQQ49" s="79"/>
      <c r="OQR49" s="566"/>
      <c r="OQS49" s="79"/>
      <c r="OQT49" s="79"/>
      <c r="OQU49" s="79"/>
      <c r="OQV49" s="79"/>
      <c r="OQW49" s="567"/>
      <c r="OQX49" s="79"/>
      <c r="OQY49" s="79"/>
      <c r="OQZ49" s="566"/>
      <c r="ORA49" s="79"/>
      <c r="ORB49" s="79"/>
      <c r="ORC49" s="79"/>
      <c r="ORD49" s="79"/>
      <c r="ORE49" s="79"/>
      <c r="ORF49" s="79"/>
      <c r="ORG49" s="566"/>
      <c r="ORH49" s="79"/>
      <c r="ORI49" s="79"/>
      <c r="ORJ49" s="79"/>
      <c r="ORK49" s="79"/>
      <c r="ORL49" s="567"/>
      <c r="ORM49" s="79"/>
      <c r="ORN49" s="79"/>
      <c r="ORO49" s="566"/>
      <c r="ORP49" s="79"/>
      <c r="ORQ49" s="79"/>
      <c r="ORR49" s="79"/>
      <c r="ORS49" s="79"/>
      <c r="ORT49" s="79"/>
      <c r="ORU49" s="79"/>
      <c r="ORV49" s="566"/>
      <c r="ORW49" s="79"/>
      <c r="ORX49" s="79"/>
      <c r="ORY49" s="79"/>
      <c r="ORZ49" s="79"/>
      <c r="OSA49" s="567"/>
      <c r="OSB49" s="79"/>
      <c r="OSC49" s="79"/>
      <c r="OSD49" s="566"/>
      <c r="OSE49" s="79"/>
      <c r="OSF49" s="79"/>
      <c r="OSG49" s="79"/>
      <c r="OSH49" s="79"/>
      <c r="OSI49" s="79"/>
      <c r="OSJ49" s="79"/>
      <c r="OSK49" s="566"/>
      <c r="OSL49" s="79"/>
      <c r="OSM49" s="79"/>
      <c r="OSN49" s="79"/>
      <c r="OSO49" s="79"/>
      <c r="OSP49" s="567"/>
      <c r="OSQ49" s="79"/>
      <c r="OSR49" s="79"/>
      <c r="OSS49" s="566"/>
      <c r="OST49" s="79"/>
      <c r="OSU49" s="79"/>
      <c r="OSV49" s="79"/>
      <c r="OSW49" s="79"/>
      <c r="OSX49" s="79"/>
      <c r="OSY49" s="79"/>
      <c r="OSZ49" s="566"/>
      <c r="OTA49" s="79"/>
      <c r="OTB49" s="79"/>
      <c r="OTC49" s="79"/>
      <c r="OTD49" s="79"/>
      <c r="OTE49" s="567"/>
      <c r="OTF49" s="79"/>
      <c r="OTG49" s="79"/>
      <c r="OTH49" s="566"/>
      <c r="OTI49" s="79"/>
      <c r="OTJ49" s="79"/>
      <c r="OTK49" s="79"/>
      <c r="OTL49" s="79"/>
      <c r="OTM49" s="79"/>
      <c r="OTN49" s="79"/>
      <c r="OTO49" s="566"/>
      <c r="OTP49" s="79"/>
      <c r="OTQ49" s="79"/>
      <c r="OTR49" s="79"/>
      <c r="OTS49" s="79"/>
      <c r="OTT49" s="567"/>
      <c r="OTU49" s="79"/>
      <c r="OTV49" s="79"/>
      <c r="OTW49" s="566"/>
      <c r="OTX49" s="79"/>
      <c r="OTY49" s="79"/>
      <c r="OTZ49" s="79"/>
      <c r="OUA49" s="79"/>
      <c r="OUB49" s="79"/>
      <c r="OUC49" s="79"/>
      <c r="OUD49" s="566"/>
      <c r="OUE49" s="79"/>
      <c r="OUF49" s="79"/>
      <c r="OUG49" s="79"/>
      <c r="OUH49" s="79"/>
      <c r="OUI49" s="567"/>
      <c r="OUJ49" s="79"/>
      <c r="OUK49" s="79"/>
      <c r="OUL49" s="566"/>
      <c r="OUM49" s="79"/>
      <c r="OUN49" s="79"/>
      <c r="OUO49" s="79"/>
      <c r="OUP49" s="79"/>
      <c r="OUQ49" s="79"/>
      <c r="OUR49" s="79"/>
      <c r="OUS49" s="566"/>
      <c r="OUT49" s="79"/>
      <c r="OUU49" s="79"/>
      <c r="OUV49" s="79"/>
      <c r="OUW49" s="79"/>
      <c r="OUX49" s="567"/>
      <c r="OUY49" s="79"/>
      <c r="OUZ49" s="79"/>
      <c r="OVA49" s="566"/>
      <c r="OVB49" s="79"/>
      <c r="OVC49" s="79"/>
      <c r="OVD49" s="79"/>
      <c r="OVE49" s="79"/>
      <c r="OVF49" s="79"/>
      <c r="OVG49" s="79"/>
      <c r="OVH49" s="566"/>
      <c r="OVI49" s="79"/>
      <c r="OVJ49" s="79"/>
      <c r="OVK49" s="79"/>
      <c r="OVL49" s="79"/>
      <c r="OVM49" s="567"/>
      <c r="OVN49" s="79"/>
      <c r="OVO49" s="79"/>
      <c r="OVP49" s="566"/>
      <c r="OVQ49" s="79"/>
      <c r="OVR49" s="79"/>
      <c r="OVS49" s="79"/>
      <c r="OVT49" s="79"/>
      <c r="OVU49" s="79"/>
      <c r="OVV49" s="79"/>
      <c r="OVW49" s="566"/>
      <c r="OVX49" s="79"/>
      <c r="OVY49" s="79"/>
      <c r="OVZ49" s="79"/>
      <c r="OWA49" s="79"/>
      <c r="OWB49" s="567"/>
      <c r="OWC49" s="79"/>
      <c r="OWD49" s="79"/>
      <c r="OWE49" s="566"/>
      <c r="OWF49" s="79"/>
      <c r="OWG49" s="79"/>
      <c r="OWH49" s="79"/>
      <c r="OWI49" s="79"/>
      <c r="OWJ49" s="79"/>
      <c r="OWK49" s="79"/>
      <c r="OWL49" s="566"/>
      <c r="OWM49" s="79"/>
      <c r="OWN49" s="79"/>
      <c r="OWO49" s="79"/>
      <c r="OWP49" s="79"/>
      <c r="OWQ49" s="567"/>
      <c r="OWR49" s="79"/>
      <c r="OWS49" s="79"/>
      <c r="OWT49" s="566"/>
      <c r="OWU49" s="79"/>
      <c r="OWV49" s="79"/>
      <c r="OWW49" s="79"/>
      <c r="OWX49" s="79"/>
      <c r="OWY49" s="79"/>
      <c r="OWZ49" s="79"/>
      <c r="OXA49" s="566"/>
      <c r="OXB49" s="79"/>
      <c r="OXC49" s="79"/>
      <c r="OXD49" s="79"/>
      <c r="OXE49" s="79"/>
      <c r="OXF49" s="567"/>
      <c r="OXG49" s="79"/>
      <c r="OXH49" s="79"/>
      <c r="OXI49" s="566"/>
      <c r="OXJ49" s="79"/>
      <c r="OXK49" s="79"/>
      <c r="OXL49" s="79"/>
      <c r="OXM49" s="79"/>
      <c r="OXN49" s="79"/>
      <c r="OXO49" s="79"/>
      <c r="OXP49" s="566"/>
      <c r="OXQ49" s="79"/>
      <c r="OXR49" s="79"/>
      <c r="OXS49" s="79"/>
      <c r="OXT49" s="79"/>
      <c r="OXU49" s="567"/>
      <c r="OXV49" s="79"/>
      <c r="OXW49" s="79"/>
      <c r="OXX49" s="566"/>
      <c r="OXY49" s="79"/>
      <c r="OXZ49" s="79"/>
      <c r="OYA49" s="79"/>
      <c r="OYB49" s="79"/>
      <c r="OYC49" s="79"/>
      <c r="OYD49" s="79"/>
      <c r="OYE49" s="566"/>
      <c r="OYF49" s="79"/>
      <c r="OYG49" s="79"/>
      <c r="OYH49" s="79"/>
      <c r="OYI49" s="79"/>
      <c r="OYJ49" s="567"/>
      <c r="OYK49" s="79"/>
      <c r="OYL49" s="79"/>
      <c r="OYM49" s="566"/>
      <c r="OYN49" s="79"/>
      <c r="OYO49" s="79"/>
      <c r="OYP49" s="79"/>
      <c r="OYQ49" s="79"/>
      <c r="OYR49" s="79"/>
      <c r="OYS49" s="79"/>
      <c r="OYT49" s="566"/>
      <c r="OYU49" s="79"/>
      <c r="OYV49" s="79"/>
      <c r="OYW49" s="79"/>
      <c r="OYX49" s="79"/>
      <c r="OYY49" s="567"/>
      <c r="OYZ49" s="79"/>
      <c r="OZA49" s="79"/>
      <c r="OZB49" s="566"/>
      <c r="OZC49" s="79"/>
      <c r="OZD49" s="79"/>
      <c r="OZE49" s="79"/>
      <c r="OZF49" s="79"/>
      <c r="OZG49" s="79"/>
      <c r="OZH49" s="79"/>
      <c r="OZI49" s="566"/>
      <c r="OZJ49" s="79"/>
      <c r="OZK49" s="79"/>
      <c r="OZL49" s="79"/>
      <c r="OZM49" s="79"/>
      <c r="OZN49" s="567"/>
      <c r="OZO49" s="79"/>
      <c r="OZP49" s="79"/>
      <c r="OZQ49" s="566"/>
      <c r="OZR49" s="79"/>
      <c r="OZS49" s="79"/>
      <c r="OZT49" s="79"/>
      <c r="OZU49" s="79"/>
      <c r="OZV49" s="79"/>
      <c r="OZW49" s="79"/>
      <c r="OZX49" s="566"/>
      <c r="OZY49" s="79"/>
      <c r="OZZ49" s="79"/>
      <c r="PAA49" s="79"/>
      <c r="PAB49" s="79"/>
      <c r="PAC49" s="567"/>
      <c r="PAD49" s="79"/>
      <c r="PAE49" s="79"/>
      <c r="PAF49" s="566"/>
      <c r="PAG49" s="79"/>
      <c r="PAH49" s="79"/>
      <c r="PAI49" s="79"/>
      <c r="PAJ49" s="79"/>
      <c r="PAK49" s="79"/>
      <c r="PAL49" s="79"/>
      <c r="PAM49" s="566"/>
      <c r="PAN49" s="79"/>
      <c r="PAO49" s="79"/>
      <c r="PAP49" s="79"/>
      <c r="PAQ49" s="79"/>
      <c r="PAR49" s="567"/>
      <c r="PAS49" s="79"/>
      <c r="PAT49" s="79"/>
      <c r="PAU49" s="566"/>
      <c r="PAV49" s="79"/>
      <c r="PAW49" s="79"/>
      <c r="PAX49" s="79"/>
      <c r="PAY49" s="79"/>
      <c r="PAZ49" s="79"/>
      <c r="PBA49" s="79"/>
      <c r="PBB49" s="566"/>
      <c r="PBC49" s="79"/>
      <c r="PBD49" s="79"/>
      <c r="PBE49" s="79"/>
      <c r="PBF49" s="79"/>
      <c r="PBG49" s="567"/>
      <c r="PBH49" s="79"/>
      <c r="PBI49" s="79"/>
      <c r="PBJ49" s="566"/>
      <c r="PBK49" s="79"/>
      <c r="PBL49" s="79"/>
      <c r="PBM49" s="79"/>
      <c r="PBN49" s="79"/>
      <c r="PBO49" s="79"/>
      <c r="PBP49" s="79"/>
      <c r="PBQ49" s="566"/>
      <c r="PBR49" s="79"/>
      <c r="PBS49" s="79"/>
      <c r="PBT49" s="79"/>
      <c r="PBU49" s="79"/>
      <c r="PBV49" s="567"/>
      <c r="PBW49" s="79"/>
      <c r="PBX49" s="79"/>
      <c r="PBY49" s="566"/>
      <c r="PBZ49" s="79"/>
      <c r="PCA49" s="79"/>
      <c r="PCB49" s="79"/>
      <c r="PCC49" s="79"/>
      <c r="PCD49" s="79"/>
      <c r="PCE49" s="79"/>
      <c r="PCF49" s="566"/>
      <c r="PCG49" s="79"/>
      <c r="PCH49" s="79"/>
      <c r="PCI49" s="79"/>
      <c r="PCJ49" s="79"/>
      <c r="PCK49" s="567"/>
      <c r="PCL49" s="79"/>
      <c r="PCM49" s="79"/>
      <c r="PCN49" s="566"/>
      <c r="PCO49" s="79"/>
      <c r="PCP49" s="79"/>
      <c r="PCQ49" s="79"/>
      <c r="PCR49" s="79"/>
      <c r="PCS49" s="79"/>
      <c r="PCT49" s="79"/>
      <c r="PCU49" s="566"/>
      <c r="PCV49" s="79"/>
      <c r="PCW49" s="79"/>
      <c r="PCX49" s="79"/>
      <c r="PCY49" s="79"/>
      <c r="PCZ49" s="567"/>
      <c r="PDA49" s="79"/>
      <c r="PDB49" s="79"/>
      <c r="PDC49" s="566"/>
      <c r="PDD49" s="79"/>
      <c r="PDE49" s="79"/>
      <c r="PDF49" s="79"/>
      <c r="PDG49" s="79"/>
      <c r="PDH49" s="79"/>
      <c r="PDI49" s="79"/>
      <c r="PDJ49" s="566"/>
      <c r="PDK49" s="79"/>
      <c r="PDL49" s="79"/>
      <c r="PDM49" s="79"/>
      <c r="PDN49" s="79"/>
      <c r="PDO49" s="567"/>
      <c r="PDP49" s="79"/>
      <c r="PDQ49" s="79"/>
      <c r="PDR49" s="566"/>
      <c r="PDS49" s="79"/>
      <c r="PDT49" s="79"/>
      <c r="PDU49" s="79"/>
      <c r="PDV49" s="79"/>
      <c r="PDW49" s="79"/>
      <c r="PDX49" s="79"/>
      <c r="PDY49" s="566"/>
      <c r="PDZ49" s="79"/>
      <c r="PEA49" s="79"/>
      <c r="PEB49" s="79"/>
      <c r="PEC49" s="79"/>
      <c r="PED49" s="567"/>
      <c r="PEE49" s="79"/>
      <c r="PEF49" s="79"/>
      <c r="PEG49" s="566"/>
      <c r="PEH49" s="79"/>
      <c r="PEI49" s="79"/>
      <c r="PEJ49" s="79"/>
      <c r="PEK49" s="79"/>
      <c r="PEL49" s="79"/>
      <c r="PEM49" s="79"/>
      <c r="PEN49" s="566"/>
      <c r="PEO49" s="79"/>
      <c r="PEP49" s="79"/>
      <c r="PEQ49" s="79"/>
      <c r="PER49" s="79"/>
      <c r="PES49" s="567"/>
      <c r="PET49" s="79"/>
      <c r="PEU49" s="79"/>
      <c r="PEV49" s="566"/>
      <c r="PEW49" s="79"/>
      <c r="PEX49" s="79"/>
      <c r="PEY49" s="79"/>
      <c r="PEZ49" s="79"/>
      <c r="PFA49" s="79"/>
      <c r="PFB49" s="79"/>
      <c r="PFC49" s="566"/>
      <c r="PFD49" s="79"/>
      <c r="PFE49" s="79"/>
      <c r="PFF49" s="79"/>
      <c r="PFG49" s="79"/>
      <c r="PFH49" s="567"/>
      <c r="PFI49" s="79"/>
      <c r="PFJ49" s="79"/>
      <c r="PFK49" s="566"/>
      <c r="PFL49" s="79"/>
      <c r="PFM49" s="79"/>
      <c r="PFN49" s="79"/>
      <c r="PFO49" s="79"/>
      <c r="PFP49" s="79"/>
      <c r="PFQ49" s="79"/>
      <c r="PFR49" s="566"/>
      <c r="PFS49" s="79"/>
      <c r="PFT49" s="79"/>
      <c r="PFU49" s="79"/>
      <c r="PFV49" s="79"/>
      <c r="PFW49" s="567"/>
      <c r="PFX49" s="79"/>
      <c r="PFY49" s="79"/>
      <c r="PFZ49" s="566"/>
      <c r="PGA49" s="79"/>
      <c r="PGB49" s="79"/>
      <c r="PGC49" s="79"/>
      <c r="PGD49" s="79"/>
      <c r="PGE49" s="79"/>
      <c r="PGF49" s="79"/>
      <c r="PGG49" s="566"/>
      <c r="PGH49" s="79"/>
      <c r="PGI49" s="79"/>
      <c r="PGJ49" s="79"/>
      <c r="PGK49" s="79"/>
      <c r="PGL49" s="567"/>
      <c r="PGM49" s="79"/>
      <c r="PGN49" s="79"/>
      <c r="PGO49" s="566"/>
      <c r="PGP49" s="79"/>
      <c r="PGQ49" s="79"/>
      <c r="PGR49" s="79"/>
      <c r="PGS49" s="79"/>
      <c r="PGT49" s="79"/>
      <c r="PGU49" s="79"/>
      <c r="PGV49" s="566"/>
      <c r="PGW49" s="79"/>
      <c r="PGX49" s="79"/>
      <c r="PGY49" s="79"/>
      <c r="PGZ49" s="79"/>
      <c r="PHA49" s="567"/>
      <c r="PHB49" s="79"/>
      <c r="PHC49" s="79"/>
      <c r="PHD49" s="566"/>
      <c r="PHE49" s="79"/>
      <c r="PHF49" s="79"/>
      <c r="PHG49" s="79"/>
      <c r="PHH49" s="79"/>
      <c r="PHI49" s="79"/>
      <c r="PHJ49" s="79"/>
      <c r="PHK49" s="566"/>
      <c r="PHL49" s="79"/>
      <c r="PHM49" s="79"/>
      <c r="PHN49" s="79"/>
      <c r="PHO49" s="79"/>
      <c r="PHP49" s="567"/>
      <c r="PHQ49" s="79"/>
      <c r="PHR49" s="79"/>
      <c r="PHS49" s="566"/>
      <c r="PHT49" s="79"/>
      <c r="PHU49" s="79"/>
      <c r="PHV49" s="79"/>
      <c r="PHW49" s="79"/>
      <c r="PHX49" s="79"/>
      <c r="PHY49" s="79"/>
      <c r="PHZ49" s="566"/>
      <c r="PIA49" s="79"/>
      <c r="PIB49" s="79"/>
      <c r="PIC49" s="79"/>
      <c r="PID49" s="79"/>
      <c r="PIE49" s="567"/>
      <c r="PIF49" s="79"/>
      <c r="PIG49" s="79"/>
      <c r="PIH49" s="566"/>
      <c r="PII49" s="79"/>
      <c r="PIJ49" s="79"/>
      <c r="PIK49" s="79"/>
      <c r="PIL49" s="79"/>
      <c r="PIM49" s="79"/>
      <c r="PIN49" s="79"/>
      <c r="PIO49" s="566"/>
      <c r="PIP49" s="79"/>
      <c r="PIQ49" s="79"/>
      <c r="PIR49" s="79"/>
      <c r="PIS49" s="79"/>
      <c r="PIT49" s="567"/>
      <c r="PIU49" s="79"/>
      <c r="PIV49" s="79"/>
      <c r="PIW49" s="566"/>
      <c r="PIX49" s="79"/>
      <c r="PIY49" s="79"/>
      <c r="PIZ49" s="79"/>
      <c r="PJA49" s="79"/>
      <c r="PJB49" s="79"/>
      <c r="PJC49" s="79"/>
      <c r="PJD49" s="566"/>
      <c r="PJE49" s="79"/>
      <c r="PJF49" s="79"/>
      <c r="PJG49" s="79"/>
      <c r="PJH49" s="79"/>
      <c r="PJI49" s="567"/>
      <c r="PJJ49" s="79"/>
      <c r="PJK49" s="79"/>
      <c r="PJL49" s="566"/>
      <c r="PJM49" s="79"/>
      <c r="PJN49" s="79"/>
      <c r="PJO49" s="79"/>
      <c r="PJP49" s="79"/>
      <c r="PJQ49" s="79"/>
      <c r="PJR49" s="79"/>
      <c r="PJS49" s="566"/>
      <c r="PJT49" s="79"/>
      <c r="PJU49" s="79"/>
      <c r="PJV49" s="79"/>
      <c r="PJW49" s="79"/>
      <c r="PJX49" s="567"/>
      <c r="PJY49" s="79"/>
      <c r="PJZ49" s="79"/>
      <c r="PKA49" s="566"/>
      <c r="PKB49" s="79"/>
      <c r="PKC49" s="79"/>
      <c r="PKD49" s="79"/>
      <c r="PKE49" s="79"/>
      <c r="PKF49" s="79"/>
      <c r="PKG49" s="79"/>
      <c r="PKH49" s="566"/>
      <c r="PKI49" s="79"/>
      <c r="PKJ49" s="79"/>
      <c r="PKK49" s="79"/>
      <c r="PKL49" s="79"/>
      <c r="PKM49" s="567"/>
      <c r="PKN49" s="79"/>
      <c r="PKO49" s="79"/>
      <c r="PKP49" s="566"/>
      <c r="PKQ49" s="79"/>
      <c r="PKR49" s="79"/>
      <c r="PKS49" s="79"/>
      <c r="PKT49" s="79"/>
      <c r="PKU49" s="79"/>
      <c r="PKV49" s="79"/>
      <c r="PKW49" s="566"/>
      <c r="PKX49" s="79"/>
      <c r="PKY49" s="79"/>
      <c r="PKZ49" s="79"/>
      <c r="PLA49" s="79"/>
      <c r="PLB49" s="567"/>
      <c r="PLC49" s="79"/>
      <c r="PLD49" s="79"/>
      <c r="PLE49" s="566"/>
      <c r="PLF49" s="79"/>
      <c r="PLG49" s="79"/>
      <c r="PLH49" s="79"/>
      <c r="PLI49" s="79"/>
      <c r="PLJ49" s="79"/>
      <c r="PLK49" s="79"/>
      <c r="PLL49" s="566"/>
      <c r="PLM49" s="79"/>
      <c r="PLN49" s="79"/>
      <c r="PLO49" s="79"/>
      <c r="PLP49" s="79"/>
      <c r="PLQ49" s="567"/>
      <c r="PLR49" s="79"/>
      <c r="PLS49" s="79"/>
      <c r="PLT49" s="566"/>
      <c r="PLU49" s="79"/>
      <c r="PLV49" s="79"/>
      <c r="PLW49" s="79"/>
      <c r="PLX49" s="79"/>
      <c r="PLY49" s="79"/>
      <c r="PLZ49" s="79"/>
      <c r="PMA49" s="566"/>
      <c r="PMB49" s="79"/>
      <c r="PMC49" s="79"/>
      <c r="PMD49" s="79"/>
      <c r="PME49" s="79"/>
      <c r="PMF49" s="567"/>
      <c r="PMG49" s="79"/>
      <c r="PMH49" s="79"/>
      <c r="PMI49" s="566"/>
      <c r="PMJ49" s="79"/>
      <c r="PMK49" s="79"/>
      <c r="PML49" s="79"/>
      <c r="PMM49" s="79"/>
      <c r="PMN49" s="79"/>
      <c r="PMO49" s="79"/>
      <c r="PMP49" s="566"/>
      <c r="PMQ49" s="79"/>
      <c r="PMR49" s="79"/>
      <c r="PMS49" s="79"/>
      <c r="PMT49" s="79"/>
      <c r="PMU49" s="567"/>
      <c r="PMV49" s="79"/>
      <c r="PMW49" s="79"/>
      <c r="PMX49" s="566"/>
      <c r="PMY49" s="79"/>
      <c r="PMZ49" s="79"/>
      <c r="PNA49" s="79"/>
      <c r="PNB49" s="79"/>
      <c r="PNC49" s="79"/>
      <c r="PND49" s="79"/>
      <c r="PNE49" s="566"/>
      <c r="PNF49" s="79"/>
      <c r="PNG49" s="79"/>
      <c r="PNH49" s="79"/>
      <c r="PNI49" s="79"/>
      <c r="PNJ49" s="567"/>
      <c r="PNK49" s="79"/>
      <c r="PNL49" s="79"/>
      <c r="PNM49" s="566"/>
      <c r="PNN49" s="79"/>
      <c r="PNO49" s="79"/>
      <c r="PNP49" s="79"/>
      <c r="PNQ49" s="79"/>
      <c r="PNR49" s="79"/>
      <c r="PNS49" s="79"/>
      <c r="PNT49" s="566"/>
      <c r="PNU49" s="79"/>
      <c r="PNV49" s="79"/>
      <c r="PNW49" s="79"/>
      <c r="PNX49" s="79"/>
      <c r="PNY49" s="567"/>
      <c r="PNZ49" s="79"/>
      <c r="POA49" s="79"/>
      <c r="POB49" s="566"/>
      <c r="POC49" s="79"/>
      <c r="POD49" s="79"/>
      <c r="POE49" s="79"/>
      <c r="POF49" s="79"/>
      <c r="POG49" s="79"/>
      <c r="POH49" s="79"/>
      <c r="POI49" s="566"/>
      <c r="POJ49" s="79"/>
      <c r="POK49" s="79"/>
      <c r="POL49" s="79"/>
      <c r="POM49" s="79"/>
      <c r="PON49" s="567"/>
      <c r="POO49" s="79"/>
      <c r="POP49" s="79"/>
      <c r="POQ49" s="566"/>
      <c r="POR49" s="79"/>
      <c r="POS49" s="79"/>
      <c r="POT49" s="79"/>
      <c r="POU49" s="79"/>
      <c r="POV49" s="79"/>
      <c r="POW49" s="79"/>
      <c r="POX49" s="566"/>
      <c r="POY49" s="79"/>
      <c r="POZ49" s="79"/>
      <c r="PPA49" s="79"/>
      <c r="PPB49" s="79"/>
      <c r="PPC49" s="567"/>
      <c r="PPD49" s="79"/>
      <c r="PPE49" s="79"/>
      <c r="PPF49" s="566"/>
      <c r="PPG49" s="79"/>
      <c r="PPH49" s="79"/>
      <c r="PPI49" s="79"/>
      <c r="PPJ49" s="79"/>
      <c r="PPK49" s="79"/>
      <c r="PPL49" s="79"/>
      <c r="PPM49" s="566"/>
      <c r="PPN49" s="79"/>
      <c r="PPO49" s="79"/>
      <c r="PPP49" s="79"/>
      <c r="PPQ49" s="79"/>
      <c r="PPR49" s="567"/>
      <c r="PPS49" s="79"/>
      <c r="PPT49" s="79"/>
      <c r="PPU49" s="566"/>
      <c r="PPV49" s="79"/>
      <c r="PPW49" s="79"/>
      <c r="PPX49" s="79"/>
      <c r="PPY49" s="79"/>
      <c r="PPZ49" s="79"/>
      <c r="PQA49" s="79"/>
      <c r="PQB49" s="566"/>
      <c r="PQC49" s="79"/>
      <c r="PQD49" s="79"/>
      <c r="PQE49" s="79"/>
      <c r="PQF49" s="79"/>
      <c r="PQG49" s="567"/>
      <c r="PQH49" s="79"/>
      <c r="PQI49" s="79"/>
      <c r="PQJ49" s="566"/>
      <c r="PQK49" s="79"/>
      <c r="PQL49" s="79"/>
      <c r="PQM49" s="79"/>
      <c r="PQN49" s="79"/>
      <c r="PQO49" s="79"/>
      <c r="PQP49" s="79"/>
      <c r="PQQ49" s="566"/>
      <c r="PQR49" s="79"/>
      <c r="PQS49" s="79"/>
      <c r="PQT49" s="79"/>
      <c r="PQU49" s="79"/>
      <c r="PQV49" s="567"/>
      <c r="PQW49" s="79"/>
      <c r="PQX49" s="79"/>
      <c r="PQY49" s="566"/>
      <c r="PQZ49" s="79"/>
      <c r="PRA49" s="79"/>
      <c r="PRB49" s="79"/>
      <c r="PRC49" s="79"/>
      <c r="PRD49" s="79"/>
      <c r="PRE49" s="79"/>
      <c r="PRF49" s="566"/>
      <c r="PRG49" s="79"/>
      <c r="PRH49" s="79"/>
      <c r="PRI49" s="79"/>
      <c r="PRJ49" s="79"/>
      <c r="PRK49" s="567"/>
      <c r="PRL49" s="79"/>
      <c r="PRM49" s="79"/>
      <c r="PRN49" s="566"/>
      <c r="PRO49" s="79"/>
      <c r="PRP49" s="79"/>
      <c r="PRQ49" s="79"/>
      <c r="PRR49" s="79"/>
      <c r="PRS49" s="79"/>
      <c r="PRT49" s="79"/>
      <c r="PRU49" s="566"/>
      <c r="PRV49" s="79"/>
      <c r="PRW49" s="79"/>
      <c r="PRX49" s="79"/>
      <c r="PRY49" s="79"/>
      <c r="PRZ49" s="567"/>
      <c r="PSA49" s="79"/>
      <c r="PSB49" s="79"/>
      <c r="PSC49" s="566"/>
      <c r="PSD49" s="79"/>
      <c r="PSE49" s="79"/>
      <c r="PSF49" s="79"/>
      <c r="PSG49" s="79"/>
      <c r="PSH49" s="79"/>
      <c r="PSI49" s="79"/>
      <c r="PSJ49" s="566"/>
      <c r="PSK49" s="79"/>
      <c r="PSL49" s="79"/>
      <c r="PSM49" s="79"/>
      <c r="PSN49" s="79"/>
      <c r="PSO49" s="567"/>
      <c r="PSP49" s="79"/>
      <c r="PSQ49" s="79"/>
      <c r="PSR49" s="566"/>
      <c r="PSS49" s="79"/>
      <c r="PST49" s="79"/>
      <c r="PSU49" s="79"/>
      <c r="PSV49" s="79"/>
      <c r="PSW49" s="79"/>
      <c r="PSX49" s="79"/>
      <c r="PSY49" s="566"/>
      <c r="PSZ49" s="79"/>
      <c r="PTA49" s="79"/>
      <c r="PTB49" s="79"/>
      <c r="PTC49" s="79"/>
      <c r="PTD49" s="567"/>
      <c r="PTE49" s="79"/>
      <c r="PTF49" s="79"/>
      <c r="PTG49" s="566"/>
      <c r="PTH49" s="79"/>
      <c r="PTI49" s="79"/>
      <c r="PTJ49" s="79"/>
      <c r="PTK49" s="79"/>
      <c r="PTL49" s="79"/>
      <c r="PTM49" s="79"/>
      <c r="PTN49" s="566"/>
      <c r="PTO49" s="79"/>
      <c r="PTP49" s="79"/>
      <c r="PTQ49" s="79"/>
      <c r="PTR49" s="79"/>
      <c r="PTS49" s="567"/>
      <c r="PTT49" s="79"/>
      <c r="PTU49" s="79"/>
      <c r="PTV49" s="566"/>
      <c r="PTW49" s="79"/>
      <c r="PTX49" s="79"/>
      <c r="PTY49" s="79"/>
      <c r="PTZ49" s="79"/>
      <c r="PUA49" s="79"/>
      <c r="PUB49" s="79"/>
      <c r="PUC49" s="566"/>
      <c r="PUD49" s="79"/>
      <c r="PUE49" s="79"/>
      <c r="PUF49" s="79"/>
      <c r="PUG49" s="79"/>
      <c r="PUH49" s="567"/>
      <c r="PUI49" s="79"/>
      <c r="PUJ49" s="79"/>
      <c r="PUK49" s="566"/>
      <c r="PUL49" s="79"/>
      <c r="PUM49" s="79"/>
      <c r="PUN49" s="79"/>
      <c r="PUO49" s="79"/>
      <c r="PUP49" s="79"/>
      <c r="PUQ49" s="79"/>
      <c r="PUR49" s="566"/>
      <c r="PUS49" s="79"/>
      <c r="PUT49" s="79"/>
      <c r="PUU49" s="79"/>
      <c r="PUV49" s="79"/>
      <c r="PUW49" s="567"/>
      <c r="PUX49" s="79"/>
      <c r="PUY49" s="79"/>
      <c r="PUZ49" s="566"/>
      <c r="PVA49" s="79"/>
      <c r="PVB49" s="79"/>
      <c r="PVC49" s="79"/>
      <c r="PVD49" s="79"/>
      <c r="PVE49" s="79"/>
      <c r="PVF49" s="79"/>
      <c r="PVG49" s="566"/>
      <c r="PVH49" s="79"/>
      <c r="PVI49" s="79"/>
      <c r="PVJ49" s="79"/>
      <c r="PVK49" s="79"/>
      <c r="PVL49" s="567"/>
      <c r="PVM49" s="79"/>
      <c r="PVN49" s="79"/>
      <c r="PVO49" s="566"/>
      <c r="PVP49" s="79"/>
      <c r="PVQ49" s="79"/>
      <c r="PVR49" s="79"/>
      <c r="PVS49" s="79"/>
      <c r="PVT49" s="79"/>
      <c r="PVU49" s="79"/>
      <c r="PVV49" s="566"/>
      <c r="PVW49" s="79"/>
      <c r="PVX49" s="79"/>
      <c r="PVY49" s="79"/>
      <c r="PVZ49" s="79"/>
      <c r="PWA49" s="567"/>
      <c r="PWB49" s="79"/>
      <c r="PWC49" s="79"/>
      <c r="PWD49" s="566"/>
      <c r="PWE49" s="79"/>
      <c r="PWF49" s="79"/>
      <c r="PWG49" s="79"/>
      <c r="PWH49" s="79"/>
      <c r="PWI49" s="79"/>
      <c r="PWJ49" s="79"/>
      <c r="PWK49" s="566"/>
      <c r="PWL49" s="79"/>
      <c r="PWM49" s="79"/>
      <c r="PWN49" s="79"/>
      <c r="PWO49" s="79"/>
      <c r="PWP49" s="567"/>
      <c r="PWQ49" s="79"/>
      <c r="PWR49" s="79"/>
      <c r="PWS49" s="566"/>
      <c r="PWT49" s="79"/>
      <c r="PWU49" s="79"/>
      <c r="PWV49" s="79"/>
      <c r="PWW49" s="79"/>
      <c r="PWX49" s="79"/>
      <c r="PWY49" s="79"/>
      <c r="PWZ49" s="566"/>
      <c r="PXA49" s="79"/>
      <c r="PXB49" s="79"/>
      <c r="PXC49" s="79"/>
      <c r="PXD49" s="79"/>
      <c r="PXE49" s="567"/>
      <c r="PXF49" s="79"/>
      <c r="PXG49" s="79"/>
      <c r="PXH49" s="566"/>
      <c r="PXI49" s="79"/>
      <c r="PXJ49" s="79"/>
      <c r="PXK49" s="79"/>
      <c r="PXL49" s="79"/>
      <c r="PXM49" s="79"/>
      <c r="PXN49" s="79"/>
      <c r="PXO49" s="566"/>
      <c r="PXP49" s="79"/>
      <c r="PXQ49" s="79"/>
      <c r="PXR49" s="79"/>
      <c r="PXS49" s="79"/>
      <c r="PXT49" s="567"/>
      <c r="PXU49" s="79"/>
      <c r="PXV49" s="79"/>
      <c r="PXW49" s="566"/>
      <c r="PXX49" s="79"/>
      <c r="PXY49" s="79"/>
      <c r="PXZ49" s="79"/>
      <c r="PYA49" s="79"/>
      <c r="PYB49" s="79"/>
      <c r="PYC49" s="79"/>
      <c r="PYD49" s="566"/>
      <c r="PYE49" s="79"/>
      <c r="PYF49" s="79"/>
      <c r="PYG49" s="79"/>
      <c r="PYH49" s="79"/>
      <c r="PYI49" s="567"/>
      <c r="PYJ49" s="79"/>
      <c r="PYK49" s="79"/>
      <c r="PYL49" s="566"/>
      <c r="PYM49" s="79"/>
      <c r="PYN49" s="79"/>
      <c r="PYO49" s="79"/>
      <c r="PYP49" s="79"/>
      <c r="PYQ49" s="79"/>
      <c r="PYR49" s="79"/>
      <c r="PYS49" s="566"/>
      <c r="PYT49" s="79"/>
      <c r="PYU49" s="79"/>
      <c r="PYV49" s="79"/>
      <c r="PYW49" s="79"/>
      <c r="PYX49" s="567"/>
      <c r="PYY49" s="79"/>
      <c r="PYZ49" s="79"/>
      <c r="PZA49" s="566"/>
      <c r="PZB49" s="79"/>
      <c r="PZC49" s="79"/>
      <c r="PZD49" s="79"/>
      <c r="PZE49" s="79"/>
      <c r="PZF49" s="79"/>
      <c r="PZG49" s="79"/>
      <c r="PZH49" s="566"/>
      <c r="PZI49" s="79"/>
      <c r="PZJ49" s="79"/>
      <c r="PZK49" s="79"/>
      <c r="PZL49" s="79"/>
      <c r="PZM49" s="567"/>
      <c r="PZN49" s="79"/>
      <c r="PZO49" s="79"/>
      <c r="PZP49" s="566"/>
      <c r="PZQ49" s="79"/>
      <c r="PZR49" s="79"/>
      <c r="PZS49" s="79"/>
      <c r="PZT49" s="79"/>
      <c r="PZU49" s="79"/>
      <c r="PZV49" s="79"/>
      <c r="PZW49" s="566"/>
      <c r="PZX49" s="79"/>
      <c r="PZY49" s="79"/>
      <c r="PZZ49" s="79"/>
      <c r="QAA49" s="79"/>
      <c r="QAB49" s="567"/>
      <c r="QAC49" s="79"/>
      <c r="QAD49" s="79"/>
      <c r="QAE49" s="566"/>
      <c r="QAF49" s="79"/>
      <c r="QAG49" s="79"/>
      <c r="QAH49" s="79"/>
      <c r="QAI49" s="79"/>
      <c r="QAJ49" s="79"/>
      <c r="QAK49" s="79"/>
      <c r="QAL49" s="566"/>
      <c r="QAM49" s="79"/>
      <c r="QAN49" s="79"/>
      <c r="QAO49" s="79"/>
      <c r="QAP49" s="79"/>
      <c r="QAQ49" s="567"/>
      <c r="QAR49" s="79"/>
      <c r="QAS49" s="79"/>
      <c r="QAT49" s="566"/>
      <c r="QAU49" s="79"/>
      <c r="QAV49" s="79"/>
      <c r="QAW49" s="79"/>
      <c r="QAX49" s="79"/>
      <c r="QAY49" s="79"/>
      <c r="QAZ49" s="79"/>
      <c r="QBA49" s="566"/>
      <c r="QBB49" s="79"/>
      <c r="QBC49" s="79"/>
      <c r="QBD49" s="79"/>
      <c r="QBE49" s="79"/>
      <c r="QBF49" s="567"/>
      <c r="QBG49" s="79"/>
      <c r="QBH49" s="79"/>
      <c r="QBI49" s="566"/>
      <c r="QBJ49" s="79"/>
      <c r="QBK49" s="79"/>
      <c r="QBL49" s="79"/>
      <c r="QBM49" s="79"/>
      <c r="QBN49" s="79"/>
      <c r="QBO49" s="79"/>
      <c r="QBP49" s="566"/>
      <c r="QBQ49" s="79"/>
      <c r="QBR49" s="79"/>
      <c r="QBS49" s="79"/>
      <c r="QBT49" s="79"/>
      <c r="QBU49" s="567"/>
      <c r="QBV49" s="79"/>
      <c r="QBW49" s="79"/>
      <c r="QBX49" s="566"/>
      <c r="QBY49" s="79"/>
      <c r="QBZ49" s="79"/>
      <c r="QCA49" s="79"/>
      <c r="QCB49" s="79"/>
      <c r="QCC49" s="79"/>
      <c r="QCD49" s="79"/>
      <c r="QCE49" s="566"/>
      <c r="QCF49" s="79"/>
      <c r="QCG49" s="79"/>
      <c r="QCH49" s="79"/>
      <c r="QCI49" s="79"/>
      <c r="QCJ49" s="567"/>
      <c r="QCK49" s="79"/>
      <c r="QCL49" s="79"/>
      <c r="QCM49" s="566"/>
      <c r="QCN49" s="79"/>
      <c r="QCO49" s="79"/>
      <c r="QCP49" s="79"/>
      <c r="QCQ49" s="79"/>
      <c r="QCR49" s="79"/>
      <c r="QCS49" s="79"/>
      <c r="QCT49" s="566"/>
      <c r="QCU49" s="79"/>
      <c r="QCV49" s="79"/>
      <c r="QCW49" s="79"/>
      <c r="QCX49" s="79"/>
      <c r="QCY49" s="567"/>
      <c r="QCZ49" s="79"/>
      <c r="QDA49" s="79"/>
      <c r="QDB49" s="566"/>
      <c r="QDC49" s="79"/>
      <c r="QDD49" s="79"/>
      <c r="QDE49" s="79"/>
      <c r="QDF49" s="79"/>
      <c r="QDG49" s="79"/>
      <c r="QDH49" s="79"/>
      <c r="QDI49" s="566"/>
      <c r="QDJ49" s="79"/>
      <c r="QDK49" s="79"/>
      <c r="QDL49" s="79"/>
      <c r="QDM49" s="79"/>
      <c r="QDN49" s="567"/>
      <c r="QDO49" s="79"/>
      <c r="QDP49" s="79"/>
      <c r="QDQ49" s="566"/>
      <c r="QDR49" s="79"/>
      <c r="QDS49" s="79"/>
      <c r="QDT49" s="79"/>
      <c r="QDU49" s="79"/>
      <c r="QDV49" s="79"/>
      <c r="QDW49" s="79"/>
      <c r="QDX49" s="566"/>
      <c r="QDY49" s="79"/>
      <c r="QDZ49" s="79"/>
      <c r="QEA49" s="79"/>
      <c r="QEB49" s="79"/>
      <c r="QEC49" s="567"/>
      <c r="QED49" s="79"/>
      <c r="QEE49" s="79"/>
      <c r="QEF49" s="566"/>
      <c r="QEG49" s="79"/>
      <c r="QEH49" s="79"/>
      <c r="QEI49" s="79"/>
      <c r="QEJ49" s="79"/>
      <c r="QEK49" s="79"/>
      <c r="QEL49" s="79"/>
      <c r="QEM49" s="566"/>
      <c r="QEN49" s="79"/>
      <c r="QEO49" s="79"/>
      <c r="QEP49" s="79"/>
      <c r="QEQ49" s="79"/>
      <c r="QER49" s="567"/>
      <c r="QES49" s="79"/>
      <c r="QET49" s="79"/>
      <c r="QEU49" s="566"/>
      <c r="QEV49" s="79"/>
      <c r="QEW49" s="79"/>
      <c r="QEX49" s="79"/>
      <c r="QEY49" s="79"/>
      <c r="QEZ49" s="79"/>
      <c r="QFA49" s="79"/>
      <c r="QFB49" s="566"/>
      <c r="QFC49" s="79"/>
      <c r="QFD49" s="79"/>
      <c r="QFE49" s="79"/>
      <c r="QFF49" s="79"/>
      <c r="QFG49" s="567"/>
      <c r="QFH49" s="79"/>
      <c r="QFI49" s="79"/>
      <c r="QFJ49" s="566"/>
      <c r="QFK49" s="79"/>
      <c r="QFL49" s="79"/>
      <c r="QFM49" s="79"/>
      <c r="QFN49" s="79"/>
      <c r="QFO49" s="79"/>
      <c r="QFP49" s="79"/>
      <c r="QFQ49" s="566"/>
      <c r="QFR49" s="79"/>
      <c r="QFS49" s="79"/>
      <c r="QFT49" s="79"/>
      <c r="QFU49" s="79"/>
      <c r="QFV49" s="567"/>
      <c r="QFW49" s="79"/>
      <c r="QFX49" s="79"/>
      <c r="QFY49" s="566"/>
      <c r="QFZ49" s="79"/>
      <c r="QGA49" s="79"/>
      <c r="QGB49" s="79"/>
      <c r="QGC49" s="79"/>
      <c r="QGD49" s="79"/>
      <c r="QGE49" s="79"/>
      <c r="QGF49" s="566"/>
      <c r="QGG49" s="79"/>
      <c r="QGH49" s="79"/>
      <c r="QGI49" s="79"/>
      <c r="QGJ49" s="79"/>
      <c r="QGK49" s="567"/>
      <c r="QGL49" s="79"/>
      <c r="QGM49" s="79"/>
      <c r="QGN49" s="566"/>
      <c r="QGO49" s="79"/>
      <c r="QGP49" s="79"/>
      <c r="QGQ49" s="79"/>
      <c r="QGR49" s="79"/>
      <c r="QGS49" s="79"/>
      <c r="QGT49" s="79"/>
      <c r="QGU49" s="566"/>
      <c r="QGV49" s="79"/>
      <c r="QGW49" s="79"/>
      <c r="QGX49" s="79"/>
      <c r="QGY49" s="79"/>
      <c r="QGZ49" s="567"/>
      <c r="QHA49" s="79"/>
      <c r="QHB49" s="79"/>
      <c r="QHC49" s="566"/>
      <c r="QHD49" s="79"/>
      <c r="QHE49" s="79"/>
      <c r="QHF49" s="79"/>
      <c r="QHG49" s="79"/>
      <c r="QHH49" s="79"/>
      <c r="QHI49" s="79"/>
      <c r="QHJ49" s="566"/>
      <c r="QHK49" s="79"/>
      <c r="QHL49" s="79"/>
      <c r="QHM49" s="79"/>
      <c r="QHN49" s="79"/>
      <c r="QHO49" s="567"/>
      <c r="QHP49" s="79"/>
      <c r="QHQ49" s="79"/>
      <c r="QHR49" s="566"/>
      <c r="QHS49" s="79"/>
      <c r="QHT49" s="79"/>
      <c r="QHU49" s="79"/>
      <c r="QHV49" s="79"/>
      <c r="QHW49" s="79"/>
      <c r="QHX49" s="79"/>
      <c r="QHY49" s="566"/>
      <c r="QHZ49" s="79"/>
      <c r="QIA49" s="79"/>
      <c r="QIB49" s="79"/>
      <c r="QIC49" s="79"/>
      <c r="QID49" s="567"/>
      <c r="QIE49" s="79"/>
      <c r="QIF49" s="79"/>
      <c r="QIG49" s="566"/>
      <c r="QIH49" s="79"/>
      <c r="QII49" s="79"/>
      <c r="QIJ49" s="79"/>
      <c r="QIK49" s="79"/>
      <c r="QIL49" s="79"/>
      <c r="QIM49" s="79"/>
      <c r="QIN49" s="566"/>
      <c r="QIO49" s="79"/>
      <c r="QIP49" s="79"/>
      <c r="QIQ49" s="79"/>
      <c r="QIR49" s="79"/>
      <c r="QIS49" s="567"/>
      <c r="QIT49" s="79"/>
      <c r="QIU49" s="79"/>
      <c r="QIV49" s="566"/>
      <c r="QIW49" s="79"/>
      <c r="QIX49" s="79"/>
      <c r="QIY49" s="79"/>
      <c r="QIZ49" s="79"/>
      <c r="QJA49" s="79"/>
      <c r="QJB49" s="79"/>
      <c r="QJC49" s="566"/>
      <c r="QJD49" s="79"/>
      <c r="QJE49" s="79"/>
      <c r="QJF49" s="79"/>
      <c r="QJG49" s="79"/>
      <c r="QJH49" s="567"/>
      <c r="QJI49" s="79"/>
      <c r="QJJ49" s="79"/>
      <c r="QJK49" s="566"/>
      <c r="QJL49" s="79"/>
      <c r="QJM49" s="79"/>
      <c r="QJN49" s="79"/>
      <c r="QJO49" s="79"/>
      <c r="QJP49" s="79"/>
      <c r="QJQ49" s="79"/>
      <c r="QJR49" s="566"/>
      <c r="QJS49" s="79"/>
      <c r="QJT49" s="79"/>
      <c r="QJU49" s="79"/>
      <c r="QJV49" s="79"/>
      <c r="QJW49" s="567"/>
      <c r="QJX49" s="79"/>
      <c r="QJY49" s="79"/>
      <c r="QJZ49" s="566"/>
      <c r="QKA49" s="79"/>
      <c r="QKB49" s="79"/>
      <c r="QKC49" s="79"/>
      <c r="QKD49" s="79"/>
      <c r="QKE49" s="79"/>
      <c r="QKF49" s="79"/>
      <c r="QKG49" s="566"/>
      <c r="QKH49" s="79"/>
      <c r="QKI49" s="79"/>
      <c r="QKJ49" s="79"/>
      <c r="QKK49" s="79"/>
      <c r="QKL49" s="567"/>
      <c r="QKM49" s="79"/>
      <c r="QKN49" s="79"/>
      <c r="QKO49" s="566"/>
      <c r="QKP49" s="79"/>
      <c r="QKQ49" s="79"/>
      <c r="QKR49" s="79"/>
      <c r="QKS49" s="79"/>
      <c r="QKT49" s="79"/>
      <c r="QKU49" s="79"/>
      <c r="QKV49" s="566"/>
      <c r="QKW49" s="79"/>
      <c r="QKX49" s="79"/>
      <c r="QKY49" s="79"/>
      <c r="QKZ49" s="79"/>
      <c r="QLA49" s="567"/>
      <c r="QLB49" s="79"/>
      <c r="QLC49" s="79"/>
      <c r="QLD49" s="566"/>
      <c r="QLE49" s="79"/>
      <c r="QLF49" s="79"/>
      <c r="QLG49" s="79"/>
      <c r="QLH49" s="79"/>
      <c r="QLI49" s="79"/>
      <c r="QLJ49" s="79"/>
      <c r="QLK49" s="566"/>
      <c r="QLL49" s="79"/>
      <c r="QLM49" s="79"/>
      <c r="QLN49" s="79"/>
      <c r="QLO49" s="79"/>
      <c r="QLP49" s="567"/>
      <c r="QLQ49" s="79"/>
      <c r="QLR49" s="79"/>
      <c r="QLS49" s="566"/>
      <c r="QLT49" s="79"/>
      <c r="QLU49" s="79"/>
      <c r="QLV49" s="79"/>
      <c r="QLW49" s="79"/>
      <c r="QLX49" s="79"/>
      <c r="QLY49" s="79"/>
      <c r="QLZ49" s="566"/>
      <c r="QMA49" s="79"/>
      <c r="QMB49" s="79"/>
      <c r="QMC49" s="79"/>
      <c r="QMD49" s="79"/>
      <c r="QME49" s="567"/>
      <c r="QMF49" s="79"/>
      <c r="QMG49" s="79"/>
      <c r="QMH49" s="566"/>
      <c r="QMI49" s="79"/>
      <c r="QMJ49" s="79"/>
      <c r="QMK49" s="79"/>
      <c r="QML49" s="79"/>
      <c r="QMM49" s="79"/>
      <c r="QMN49" s="79"/>
      <c r="QMO49" s="566"/>
      <c r="QMP49" s="79"/>
      <c r="QMQ49" s="79"/>
      <c r="QMR49" s="79"/>
      <c r="QMS49" s="79"/>
      <c r="QMT49" s="567"/>
      <c r="QMU49" s="79"/>
      <c r="QMV49" s="79"/>
      <c r="QMW49" s="566"/>
      <c r="QMX49" s="79"/>
      <c r="QMY49" s="79"/>
      <c r="QMZ49" s="79"/>
      <c r="QNA49" s="79"/>
      <c r="QNB49" s="79"/>
      <c r="QNC49" s="79"/>
      <c r="QND49" s="566"/>
      <c r="QNE49" s="79"/>
      <c r="QNF49" s="79"/>
      <c r="QNG49" s="79"/>
      <c r="QNH49" s="79"/>
      <c r="QNI49" s="567"/>
      <c r="QNJ49" s="79"/>
      <c r="QNK49" s="79"/>
      <c r="QNL49" s="566"/>
      <c r="QNM49" s="79"/>
      <c r="QNN49" s="79"/>
      <c r="QNO49" s="79"/>
      <c r="QNP49" s="79"/>
      <c r="QNQ49" s="79"/>
      <c r="QNR49" s="79"/>
      <c r="QNS49" s="566"/>
      <c r="QNT49" s="79"/>
      <c r="QNU49" s="79"/>
      <c r="QNV49" s="79"/>
      <c r="QNW49" s="79"/>
      <c r="QNX49" s="567"/>
      <c r="QNY49" s="79"/>
      <c r="QNZ49" s="79"/>
      <c r="QOA49" s="566"/>
      <c r="QOB49" s="79"/>
      <c r="QOC49" s="79"/>
      <c r="QOD49" s="79"/>
      <c r="QOE49" s="79"/>
      <c r="QOF49" s="79"/>
      <c r="QOG49" s="79"/>
      <c r="QOH49" s="566"/>
      <c r="QOI49" s="79"/>
      <c r="QOJ49" s="79"/>
      <c r="QOK49" s="79"/>
      <c r="QOL49" s="79"/>
      <c r="QOM49" s="567"/>
      <c r="QON49" s="79"/>
      <c r="QOO49" s="79"/>
      <c r="QOP49" s="566"/>
      <c r="QOQ49" s="79"/>
      <c r="QOR49" s="79"/>
      <c r="QOS49" s="79"/>
      <c r="QOT49" s="79"/>
      <c r="QOU49" s="79"/>
      <c r="QOV49" s="79"/>
      <c r="QOW49" s="566"/>
      <c r="QOX49" s="79"/>
      <c r="QOY49" s="79"/>
      <c r="QOZ49" s="79"/>
      <c r="QPA49" s="79"/>
      <c r="QPB49" s="567"/>
      <c r="QPC49" s="79"/>
      <c r="QPD49" s="79"/>
      <c r="QPE49" s="566"/>
      <c r="QPF49" s="79"/>
      <c r="QPG49" s="79"/>
      <c r="QPH49" s="79"/>
      <c r="QPI49" s="79"/>
      <c r="QPJ49" s="79"/>
      <c r="QPK49" s="79"/>
      <c r="QPL49" s="566"/>
      <c r="QPM49" s="79"/>
      <c r="QPN49" s="79"/>
      <c r="QPO49" s="79"/>
      <c r="QPP49" s="79"/>
      <c r="QPQ49" s="567"/>
      <c r="QPR49" s="79"/>
      <c r="QPS49" s="79"/>
      <c r="QPT49" s="566"/>
      <c r="QPU49" s="79"/>
      <c r="QPV49" s="79"/>
      <c r="QPW49" s="79"/>
      <c r="QPX49" s="79"/>
      <c r="QPY49" s="79"/>
      <c r="QPZ49" s="79"/>
      <c r="QQA49" s="566"/>
      <c r="QQB49" s="79"/>
      <c r="QQC49" s="79"/>
      <c r="QQD49" s="79"/>
      <c r="QQE49" s="79"/>
      <c r="QQF49" s="567"/>
      <c r="QQG49" s="79"/>
      <c r="QQH49" s="79"/>
      <c r="QQI49" s="566"/>
      <c r="QQJ49" s="79"/>
      <c r="QQK49" s="79"/>
      <c r="QQL49" s="79"/>
      <c r="QQM49" s="79"/>
      <c r="QQN49" s="79"/>
      <c r="QQO49" s="79"/>
      <c r="QQP49" s="566"/>
      <c r="QQQ49" s="79"/>
      <c r="QQR49" s="79"/>
      <c r="QQS49" s="79"/>
      <c r="QQT49" s="79"/>
      <c r="QQU49" s="567"/>
      <c r="QQV49" s="79"/>
      <c r="QQW49" s="79"/>
      <c r="QQX49" s="566"/>
      <c r="QQY49" s="79"/>
      <c r="QQZ49" s="79"/>
      <c r="QRA49" s="79"/>
      <c r="QRB49" s="79"/>
      <c r="QRC49" s="79"/>
      <c r="QRD49" s="79"/>
      <c r="QRE49" s="566"/>
      <c r="QRF49" s="79"/>
      <c r="QRG49" s="79"/>
      <c r="QRH49" s="79"/>
      <c r="QRI49" s="79"/>
      <c r="QRJ49" s="567"/>
      <c r="QRK49" s="79"/>
      <c r="QRL49" s="79"/>
      <c r="QRM49" s="566"/>
      <c r="QRN49" s="79"/>
      <c r="QRO49" s="79"/>
      <c r="QRP49" s="79"/>
      <c r="QRQ49" s="79"/>
      <c r="QRR49" s="79"/>
      <c r="QRS49" s="79"/>
      <c r="QRT49" s="566"/>
      <c r="QRU49" s="79"/>
      <c r="QRV49" s="79"/>
      <c r="QRW49" s="79"/>
      <c r="QRX49" s="79"/>
      <c r="QRY49" s="567"/>
      <c r="QRZ49" s="79"/>
      <c r="QSA49" s="79"/>
      <c r="QSB49" s="566"/>
      <c r="QSC49" s="79"/>
      <c r="QSD49" s="79"/>
      <c r="QSE49" s="79"/>
      <c r="QSF49" s="79"/>
      <c r="QSG49" s="79"/>
      <c r="QSH49" s="79"/>
      <c r="QSI49" s="566"/>
      <c r="QSJ49" s="79"/>
      <c r="QSK49" s="79"/>
      <c r="QSL49" s="79"/>
      <c r="QSM49" s="79"/>
      <c r="QSN49" s="567"/>
      <c r="QSO49" s="79"/>
      <c r="QSP49" s="79"/>
      <c r="QSQ49" s="566"/>
      <c r="QSR49" s="79"/>
      <c r="QSS49" s="79"/>
      <c r="QST49" s="79"/>
      <c r="QSU49" s="79"/>
      <c r="QSV49" s="79"/>
      <c r="QSW49" s="79"/>
      <c r="QSX49" s="566"/>
      <c r="QSY49" s="79"/>
      <c r="QSZ49" s="79"/>
      <c r="QTA49" s="79"/>
      <c r="QTB49" s="79"/>
      <c r="QTC49" s="567"/>
      <c r="QTD49" s="79"/>
      <c r="QTE49" s="79"/>
      <c r="QTF49" s="566"/>
      <c r="QTG49" s="79"/>
      <c r="QTH49" s="79"/>
      <c r="QTI49" s="79"/>
      <c r="QTJ49" s="79"/>
      <c r="QTK49" s="79"/>
      <c r="QTL49" s="79"/>
      <c r="QTM49" s="566"/>
      <c r="QTN49" s="79"/>
      <c r="QTO49" s="79"/>
      <c r="QTP49" s="79"/>
      <c r="QTQ49" s="79"/>
      <c r="QTR49" s="567"/>
      <c r="QTS49" s="79"/>
      <c r="QTT49" s="79"/>
      <c r="QTU49" s="566"/>
      <c r="QTV49" s="79"/>
      <c r="QTW49" s="79"/>
      <c r="QTX49" s="79"/>
      <c r="QTY49" s="79"/>
      <c r="QTZ49" s="79"/>
      <c r="QUA49" s="79"/>
      <c r="QUB49" s="566"/>
      <c r="QUC49" s="79"/>
      <c r="QUD49" s="79"/>
      <c r="QUE49" s="79"/>
      <c r="QUF49" s="79"/>
      <c r="QUG49" s="567"/>
      <c r="QUH49" s="79"/>
      <c r="QUI49" s="79"/>
      <c r="QUJ49" s="566"/>
      <c r="QUK49" s="79"/>
      <c r="QUL49" s="79"/>
      <c r="QUM49" s="79"/>
      <c r="QUN49" s="79"/>
      <c r="QUO49" s="79"/>
      <c r="QUP49" s="79"/>
      <c r="QUQ49" s="566"/>
      <c r="QUR49" s="79"/>
      <c r="QUS49" s="79"/>
      <c r="QUT49" s="79"/>
      <c r="QUU49" s="79"/>
      <c r="QUV49" s="567"/>
      <c r="QUW49" s="79"/>
      <c r="QUX49" s="79"/>
      <c r="QUY49" s="566"/>
      <c r="QUZ49" s="79"/>
      <c r="QVA49" s="79"/>
      <c r="QVB49" s="79"/>
      <c r="QVC49" s="79"/>
      <c r="QVD49" s="79"/>
      <c r="QVE49" s="79"/>
      <c r="QVF49" s="566"/>
      <c r="QVG49" s="79"/>
      <c r="QVH49" s="79"/>
      <c r="QVI49" s="79"/>
      <c r="QVJ49" s="79"/>
      <c r="QVK49" s="567"/>
      <c r="QVL49" s="79"/>
      <c r="QVM49" s="79"/>
      <c r="QVN49" s="566"/>
      <c r="QVO49" s="79"/>
      <c r="QVP49" s="79"/>
      <c r="QVQ49" s="79"/>
      <c r="QVR49" s="79"/>
      <c r="QVS49" s="79"/>
      <c r="QVT49" s="79"/>
      <c r="QVU49" s="566"/>
      <c r="QVV49" s="79"/>
      <c r="QVW49" s="79"/>
      <c r="QVX49" s="79"/>
      <c r="QVY49" s="79"/>
      <c r="QVZ49" s="567"/>
      <c r="QWA49" s="79"/>
      <c r="QWB49" s="79"/>
      <c r="QWC49" s="566"/>
      <c r="QWD49" s="79"/>
      <c r="QWE49" s="79"/>
      <c r="QWF49" s="79"/>
      <c r="QWG49" s="79"/>
      <c r="QWH49" s="79"/>
      <c r="QWI49" s="79"/>
      <c r="QWJ49" s="566"/>
      <c r="QWK49" s="79"/>
      <c r="QWL49" s="79"/>
      <c r="QWM49" s="79"/>
      <c r="QWN49" s="79"/>
      <c r="QWO49" s="567"/>
      <c r="QWP49" s="79"/>
      <c r="QWQ49" s="79"/>
      <c r="QWR49" s="566"/>
      <c r="QWS49" s="79"/>
      <c r="QWT49" s="79"/>
      <c r="QWU49" s="79"/>
      <c r="QWV49" s="79"/>
      <c r="QWW49" s="79"/>
      <c r="QWX49" s="79"/>
      <c r="QWY49" s="566"/>
      <c r="QWZ49" s="79"/>
      <c r="QXA49" s="79"/>
      <c r="QXB49" s="79"/>
      <c r="QXC49" s="79"/>
      <c r="QXD49" s="567"/>
      <c r="QXE49" s="79"/>
      <c r="QXF49" s="79"/>
      <c r="QXG49" s="566"/>
      <c r="QXH49" s="79"/>
      <c r="QXI49" s="79"/>
      <c r="QXJ49" s="79"/>
      <c r="QXK49" s="79"/>
      <c r="QXL49" s="79"/>
      <c r="QXM49" s="79"/>
      <c r="QXN49" s="566"/>
      <c r="QXO49" s="79"/>
      <c r="QXP49" s="79"/>
      <c r="QXQ49" s="79"/>
      <c r="QXR49" s="79"/>
      <c r="QXS49" s="567"/>
      <c r="QXT49" s="79"/>
      <c r="QXU49" s="79"/>
      <c r="QXV49" s="566"/>
      <c r="QXW49" s="79"/>
      <c r="QXX49" s="79"/>
      <c r="QXY49" s="79"/>
      <c r="QXZ49" s="79"/>
      <c r="QYA49" s="79"/>
      <c r="QYB49" s="79"/>
      <c r="QYC49" s="566"/>
      <c r="QYD49" s="79"/>
      <c r="QYE49" s="79"/>
      <c r="QYF49" s="79"/>
      <c r="QYG49" s="79"/>
      <c r="QYH49" s="567"/>
      <c r="QYI49" s="79"/>
      <c r="QYJ49" s="79"/>
      <c r="QYK49" s="566"/>
      <c r="QYL49" s="79"/>
      <c r="QYM49" s="79"/>
      <c r="QYN49" s="79"/>
      <c r="QYO49" s="79"/>
      <c r="QYP49" s="79"/>
      <c r="QYQ49" s="79"/>
      <c r="QYR49" s="566"/>
      <c r="QYS49" s="79"/>
      <c r="QYT49" s="79"/>
      <c r="QYU49" s="79"/>
      <c r="QYV49" s="79"/>
      <c r="QYW49" s="567"/>
      <c r="QYX49" s="79"/>
      <c r="QYY49" s="79"/>
      <c r="QYZ49" s="566"/>
      <c r="QZA49" s="79"/>
      <c r="QZB49" s="79"/>
      <c r="QZC49" s="79"/>
      <c r="QZD49" s="79"/>
      <c r="QZE49" s="79"/>
      <c r="QZF49" s="79"/>
      <c r="QZG49" s="566"/>
      <c r="QZH49" s="79"/>
      <c r="QZI49" s="79"/>
      <c r="QZJ49" s="79"/>
      <c r="QZK49" s="79"/>
      <c r="QZL49" s="567"/>
      <c r="QZM49" s="79"/>
      <c r="QZN49" s="79"/>
      <c r="QZO49" s="566"/>
      <c r="QZP49" s="79"/>
      <c r="QZQ49" s="79"/>
      <c r="QZR49" s="79"/>
      <c r="QZS49" s="79"/>
      <c r="QZT49" s="79"/>
      <c r="QZU49" s="79"/>
      <c r="QZV49" s="566"/>
      <c r="QZW49" s="79"/>
      <c r="QZX49" s="79"/>
      <c r="QZY49" s="79"/>
      <c r="QZZ49" s="79"/>
      <c r="RAA49" s="567"/>
      <c r="RAB49" s="79"/>
      <c r="RAC49" s="79"/>
      <c r="RAD49" s="566"/>
      <c r="RAE49" s="79"/>
      <c r="RAF49" s="79"/>
      <c r="RAG49" s="79"/>
      <c r="RAH49" s="79"/>
      <c r="RAI49" s="79"/>
      <c r="RAJ49" s="79"/>
      <c r="RAK49" s="566"/>
      <c r="RAL49" s="79"/>
      <c r="RAM49" s="79"/>
      <c r="RAN49" s="79"/>
      <c r="RAO49" s="79"/>
      <c r="RAP49" s="567"/>
      <c r="RAQ49" s="79"/>
      <c r="RAR49" s="79"/>
      <c r="RAS49" s="566"/>
      <c r="RAT49" s="79"/>
      <c r="RAU49" s="79"/>
      <c r="RAV49" s="79"/>
      <c r="RAW49" s="79"/>
      <c r="RAX49" s="79"/>
      <c r="RAY49" s="79"/>
      <c r="RAZ49" s="566"/>
      <c r="RBA49" s="79"/>
      <c r="RBB49" s="79"/>
      <c r="RBC49" s="79"/>
      <c r="RBD49" s="79"/>
      <c r="RBE49" s="567"/>
      <c r="RBF49" s="79"/>
      <c r="RBG49" s="79"/>
      <c r="RBH49" s="566"/>
      <c r="RBI49" s="79"/>
      <c r="RBJ49" s="79"/>
      <c r="RBK49" s="79"/>
      <c r="RBL49" s="79"/>
      <c r="RBM49" s="79"/>
      <c r="RBN49" s="79"/>
      <c r="RBO49" s="566"/>
      <c r="RBP49" s="79"/>
      <c r="RBQ49" s="79"/>
      <c r="RBR49" s="79"/>
      <c r="RBS49" s="79"/>
      <c r="RBT49" s="567"/>
      <c r="RBU49" s="79"/>
      <c r="RBV49" s="79"/>
      <c r="RBW49" s="566"/>
      <c r="RBX49" s="79"/>
      <c r="RBY49" s="79"/>
      <c r="RBZ49" s="79"/>
      <c r="RCA49" s="79"/>
      <c r="RCB49" s="79"/>
      <c r="RCC49" s="79"/>
      <c r="RCD49" s="566"/>
      <c r="RCE49" s="79"/>
      <c r="RCF49" s="79"/>
      <c r="RCG49" s="79"/>
      <c r="RCH49" s="79"/>
      <c r="RCI49" s="567"/>
      <c r="RCJ49" s="79"/>
      <c r="RCK49" s="79"/>
      <c r="RCL49" s="566"/>
      <c r="RCM49" s="79"/>
      <c r="RCN49" s="79"/>
      <c r="RCO49" s="79"/>
      <c r="RCP49" s="79"/>
      <c r="RCQ49" s="79"/>
      <c r="RCR49" s="79"/>
      <c r="RCS49" s="566"/>
      <c r="RCT49" s="79"/>
      <c r="RCU49" s="79"/>
      <c r="RCV49" s="79"/>
      <c r="RCW49" s="79"/>
      <c r="RCX49" s="567"/>
      <c r="RCY49" s="79"/>
      <c r="RCZ49" s="79"/>
      <c r="RDA49" s="566"/>
      <c r="RDB49" s="79"/>
      <c r="RDC49" s="79"/>
      <c r="RDD49" s="79"/>
      <c r="RDE49" s="79"/>
      <c r="RDF49" s="79"/>
      <c r="RDG49" s="79"/>
      <c r="RDH49" s="566"/>
      <c r="RDI49" s="79"/>
      <c r="RDJ49" s="79"/>
      <c r="RDK49" s="79"/>
      <c r="RDL49" s="79"/>
      <c r="RDM49" s="567"/>
      <c r="RDN49" s="79"/>
      <c r="RDO49" s="79"/>
      <c r="RDP49" s="566"/>
      <c r="RDQ49" s="79"/>
      <c r="RDR49" s="79"/>
      <c r="RDS49" s="79"/>
      <c r="RDT49" s="79"/>
      <c r="RDU49" s="79"/>
      <c r="RDV49" s="79"/>
      <c r="RDW49" s="566"/>
      <c r="RDX49" s="79"/>
      <c r="RDY49" s="79"/>
      <c r="RDZ49" s="79"/>
      <c r="REA49" s="79"/>
      <c r="REB49" s="567"/>
      <c r="REC49" s="79"/>
      <c r="RED49" s="79"/>
      <c r="REE49" s="566"/>
      <c r="REF49" s="79"/>
      <c r="REG49" s="79"/>
      <c r="REH49" s="79"/>
      <c r="REI49" s="79"/>
      <c r="REJ49" s="79"/>
      <c r="REK49" s="79"/>
      <c r="REL49" s="566"/>
      <c r="REM49" s="79"/>
      <c r="REN49" s="79"/>
      <c r="REO49" s="79"/>
      <c r="REP49" s="79"/>
      <c r="REQ49" s="567"/>
      <c r="RER49" s="79"/>
      <c r="RES49" s="79"/>
      <c r="RET49" s="566"/>
      <c r="REU49" s="79"/>
      <c r="REV49" s="79"/>
      <c r="REW49" s="79"/>
      <c r="REX49" s="79"/>
      <c r="REY49" s="79"/>
      <c r="REZ49" s="79"/>
      <c r="RFA49" s="566"/>
      <c r="RFB49" s="79"/>
      <c r="RFC49" s="79"/>
      <c r="RFD49" s="79"/>
      <c r="RFE49" s="79"/>
      <c r="RFF49" s="567"/>
      <c r="RFG49" s="79"/>
      <c r="RFH49" s="79"/>
      <c r="RFI49" s="566"/>
      <c r="RFJ49" s="79"/>
      <c r="RFK49" s="79"/>
      <c r="RFL49" s="79"/>
      <c r="RFM49" s="79"/>
      <c r="RFN49" s="79"/>
      <c r="RFO49" s="79"/>
      <c r="RFP49" s="566"/>
      <c r="RFQ49" s="79"/>
      <c r="RFR49" s="79"/>
      <c r="RFS49" s="79"/>
      <c r="RFT49" s="79"/>
      <c r="RFU49" s="567"/>
      <c r="RFV49" s="79"/>
      <c r="RFW49" s="79"/>
      <c r="RFX49" s="566"/>
      <c r="RFY49" s="79"/>
      <c r="RFZ49" s="79"/>
      <c r="RGA49" s="79"/>
      <c r="RGB49" s="79"/>
      <c r="RGC49" s="79"/>
      <c r="RGD49" s="79"/>
      <c r="RGE49" s="566"/>
      <c r="RGF49" s="79"/>
      <c r="RGG49" s="79"/>
      <c r="RGH49" s="79"/>
      <c r="RGI49" s="79"/>
      <c r="RGJ49" s="567"/>
      <c r="RGK49" s="79"/>
      <c r="RGL49" s="79"/>
      <c r="RGM49" s="566"/>
      <c r="RGN49" s="79"/>
      <c r="RGO49" s="79"/>
      <c r="RGP49" s="79"/>
      <c r="RGQ49" s="79"/>
      <c r="RGR49" s="79"/>
      <c r="RGS49" s="79"/>
      <c r="RGT49" s="566"/>
      <c r="RGU49" s="79"/>
      <c r="RGV49" s="79"/>
      <c r="RGW49" s="79"/>
      <c r="RGX49" s="79"/>
      <c r="RGY49" s="567"/>
      <c r="RGZ49" s="79"/>
      <c r="RHA49" s="79"/>
      <c r="RHB49" s="566"/>
      <c r="RHC49" s="79"/>
      <c r="RHD49" s="79"/>
      <c r="RHE49" s="79"/>
      <c r="RHF49" s="79"/>
      <c r="RHG49" s="79"/>
      <c r="RHH49" s="79"/>
      <c r="RHI49" s="566"/>
      <c r="RHJ49" s="79"/>
      <c r="RHK49" s="79"/>
      <c r="RHL49" s="79"/>
      <c r="RHM49" s="79"/>
      <c r="RHN49" s="567"/>
      <c r="RHO49" s="79"/>
      <c r="RHP49" s="79"/>
      <c r="RHQ49" s="566"/>
      <c r="RHR49" s="79"/>
      <c r="RHS49" s="79"/>
      <c r="RHT49" s="79"/>
      <c r="RHU49" s="79"/>
      <c r="RHV49" s="79"/>
      <c r="RHW49" s="79"/>
      <c r="RHX49" s="566"/>
      <c r="RHY49" s="79"/>
      <c r="RHZ49" s="79"/>
      <c r="RIA49" s="79"/>
      <c r="RIB49" s="79"/>
      <c r="RIC49" s="567"/>
      <c r="RID49" s="79"/>
      <c r="RIE49" s="79"/>
      <c r="RIF49" s="566"/>
      <c r="RIG49" s="79"/>
      <c r="RIH49" s="79"/>
      <c r="RII49" s="79"/>
      <c r="RIJ49" s="79"/>
      <c r="RIK49" s="79"/>
      <c r="RIL49" s="79"/>
      <c r="RIM49" s="566"/>
      <c r="RIN49" s="79"/>
      <c r="RIO49" s="79"/>
      <c r="RIP49" s="79"/>
      <c r="RIQ49" s="79"/>
      <c r="RIR49" s="567"/>
      <c r="RIS49" s="79"/>
      <c r="RIT49" s="79"/>
      <c r="RIU49" s="566"/>
      <c r="RIV49" s="79"/>
      <c r="RIW49" s="79"/>
      <c r="RIX49" s="79"/>
      <c r="RIY49" s="79"/>
      <c r="RIZ49" s="79"/>
      <c r="RJA49" s="79"/>
      <c r="RJB49" s="566"/>
      <c r="RJC49" s="79"/>
      <c r="RJD49" s="79"/>
      <c r="RJE49" s="79"/>
      <c r="RJF49" s="79"/>
      <c r="RJG49" s="567"/>
      <c r="RJH49" s="79"/>
      <c r="RJI49" s="79"/>
      <c r="RJJ49" s="566"/>
      <c r="RJK49" s="79"/>
      <c r="RJL49" s="79"/>
      <c r="RJM49" s="79"/>
      <c r="RJN49" s="79"/>
      <c r="RJO49" s="79"/>
      <c r="RJP49" s="79"/>
      <c r="RJQ49" s="566"/>
      <c r="RJR49" s="79"/>
      <c r="RJS49" s="79"/>
      <c r="RJT49" s="79"/>
      <c r="RJU49" s="79"/>
      <c r="RJV49" s="567"/>
      <c r="RJW49" s="79"/>
      <c r="RJX49" s="79"/>
      <c r="RJY49" s="566"/>
      <c r="RJZ49" s="79"/>
      <c r="RKA49" s="79"/>
      <c r="RKB49" s="79"/>
      <c r="RKC49" s="79"/>
      <c r="RKD49" s="79"/>
      <c r="RKE49" s="79"/>
      <c r="RKF49" s="566"/>
      <c r="RKG49" s="79"/>
      <c r="RKH49" s="79"/>
      <c r="RKI49" s="79"/>
      <c r="RKJ49" s="79"/>
      <c r="RKK49" s="567"/>
      <c r="RKL49" s="79"/>
      <c r="RKM49" s="79"/>
      <c r="RKN49" s="566"/>
      <c r="RKO49" s="79"/>
      <c r="RKP49" s="79"/>
      <c r="RKQ49" s="79"/>
      <c r="RKR49" s="79"/>
      <c r="RKS49" s="79"/>
      <c r="RKT49" s="79"/>
      <c r="RKU49" s="566"/>
      <c r="RKV49" s="79"/>
      <c r="RKW49" s="79"/>
      <c r="RKX49" s="79"/>
      <c r="RKY49" s="79"/>
      <c r="RKZ49" s="567"/>
      <c r="RLA49" s="79"/>
      <c r="RLB49" s="79"/>
      <c r="RLC49" s="566"/>
      <c r="RLD49" s="79"/>
      <c r="RLE49" s="79"/>
      <c r="RLF49" s="79"/>
      <c r="RLG49" s="79"/>
      <c r="RLH49" s="79"/>
      <c r="RLI49" s="79"/>
      <c r="RLJ49" s="566"/>
      <c r="RLK49" s="79"/>
      <c r="RLL49" s="79"/>
      <c r="RLM49" s="79"/>
      <c r="RLN49" s="79"/>
      <c r="RLO49" s="567"/>
      <c r="RLP49" s="79"/>
      <c r="RLQ49" s="79"/>
      <c r="RLR49" s="566"/>
      <c r="RLS49" s="79"/>
      <c r="RLT49" s="79"/>
      <c r="RLU49" s="79"/>
      <c r="RLV49" s="79"/>
      <c r="RLW49" s="79"/>
      <c r="RLX49" s="79"/>
      <c r="RLY49" s="566"/>
      <c r="RLZ49" s="79"/>
      <c r="RMA49" s="79"/>
      <c r="RMB49" s="79"/>
      <c r="RMC49" s="79"/>
      <c r="RMD49" s="567"/>
      <c r="RME49" s="79"/>
      <c r="RMF49" s="79"/>
      <c r="RMG49" s="566"/>
      <c r="RMH49" s="79"/>
      <c r="RMI49" s="79"/>
      <c r="RMJ49" s="79"/>
      <c r="RMK49" s="79"/>
      <c r="RML49" s="79"/>
      <c r="RMM49" s="79"/>
      <c r="RMN49" s="566"/>
      <c r="RMO49" s="79"/>
      <c r="RMP49" s="79"/>
      <c r="RMQ49" s="79"/>
      <c r="RMR49" s="79"/>
      <c r="RMS49" s="567"/>
      <c r="RMT49" s="79"/>
      <c r="RMU49" s="79"/>
      <c r="RMV49" s="566"/>
      <c r="RMW49" s="79"/>
      <c r="RMX49" s="79"/>
      <c r="RMY49" s="79"/>
      <c r="RMZ49" s="79"/>
      <c r="RNA49" s="79"/>
      <c r="RNB49" s="79"/>
      <c r="RNC49" s="566"/>
      <c r="RND49" s="79"/>
      <c r="RNE49" s="79"/>
      <c r="RNF49" s="79"/>
      <c r="RNG49" s="79"/>
      <c r="RNH49" s="567"/>
      <c r="RNI49" s="79"/>
      <c r="RNJ49" s="79"/>
      <c r="RNK49" s="566"/>
      <c r="RNL49" s="79"/>
      <c r="RNM49" s="79"/>
      <c r="RNN49" s="79"/>
      <c r="RNO49" s="79"/>
      <c r="RNP49" s="79"/>
      <c r="RNQ49" s="79"/>
      <c r="RNR49" s="566"/>
      <c r="RNS49" s="79"/>
      <c r="RNT49" s="79"/>
      <c r="RNU49" s="79"/>
      <c r="RNV49" s="79"/>
      <c r="RNW49" s="567"/>
      <c r="RNX49" s="79"/>
      <c r="RNY49" s="79"/>
      <c r="RNZ49" s="566"/>
      <c r="ROA49" s="79"/>
      <c r="ROB49" s="79"/>
      <c r="ROC49" s="79"/>
      <c r="ROD49" s="79"/>
      <c r="ROE49" s="79"/>
      <c r="ROF49" s="79"/>
      <c r="ROG49" s="566"/>
      <c r="ROH49" s="79"/>
      <c r="ROI49" s="79"/>
      <c r="ROJ49" s="79"/>
      <c r="ROK49" s="79"/>
      <c r="ROL49" s="567"/>
      <c r="ROM49" s="79"/>
      <c r="RON49" s="79"/>
      <c r="ROO49" s="566"/>
      <c r="ROP49" s="79"/>
      <c r="ROQ49" s="79"/>
      <c r="ROR49" s="79"/>
      <c r="ROS49" s="79"/>
      <c r="ROT49" s="79"/>
      <c r="ROU49" s="79"/>
      <c r="ROV49" s="566"/>
      <c r="ROW49" s="79"/>
      <c r="ROX49" s="79"/>
      <c r="ROY49" s="79"/>
      <c r="ROZ49" s="79"/>
      <c r="RPA49" s="567"/>
      <c r="RPB49" s="79"/>
      <c r="RPC49" s="79"/>
      <c r="RPD49" s="566"/>
      <c r="RPE49" s="79"/>
      <c r="RPF49" s="79"/>
      <c r="RPG49" s="79"/>
      <c r="RPH49" s="79"/>
      <c r="RPI49" s="79"/>
      <c r="RPJ49" s="79"/>
      <c r="RPK49" s="566"/>
      <c r="RPL49" s="79"/>
      <c r="RPM49" s="79"/>
      <c r="RPN49" s="79"/>
      <c r="RPO49" s="79"/>
      <c r="RPP49" s="567"/>
      <c r="RPQ49" s="79"/>
      <c r="RPR49" s="79"/>
      <c r="RPS49" s="566"/>
      <c r="RPT49" s="79"/>
      <c r="RPU49" s="79"/>
      <c r="RPV49" s="79"/>
      <c r="RPW49" s="79"/>
      <c r="RPX49" s="79"/>
      <c r="RPY49" s="79"/>
      <c r="RPZ49" s="566"/>
      <c r="RQA49" s="79"/>
      <c r="RQB49" s="79"/>
      <c r="RQC49" s="79"/>
      <c r="RQD49" s="79"/>
      <c r="RQE49" s="567"/>
      <c r="RQF49" s="79"/>
      <c r="RQG49" s="79"/>
      <c r="RQH49" s="566"/>
      <c r="RQI49" s="79"/>
      <c r="RQJ49" s="79"/>
      <c r="RQK49" s="79"/>
      <c r="RQL49" s="79"/>
      <c r="RQM49" s="79"/>
      <c r="RQN49" s="79"/>
      <c r="RQO49" s="566"/>
      <c r="RQP49" s="79"/>
      <c r="RQQ49" s="79"/>
      <c r="RQR49" s="79"/>
      <c r="RQS49" s="79"/>
      <c r="RQT49" s="567"/>
      <c r="RQU49" s="79"/>
      <c r="RQV49" s="79"/>
      <c r="RQW49" s="566"/>
      <c r="RQX49" s="79"/>
      <c r="RQY49" s="79"/>
      <c r="RQZ49" s="79"/>
      <c r="RRA49" s="79"/>
      <c r="RRB49" s="79"/>
      <c r="RRC49" s="79"/>
      <c r="RRD49" s="566"/>
      <c r="RRE49" s="79"/>
      <c r="RRF49" s="79"/>
      <c r="RRG49" s="79"/>
      <c r="RRH49" s="79"/>
      <c r="RRI49" s="567"/>
      <c r="RRJ49" s="79"/>
      <c r="RRK49" s="79"/>
      <c r="RRL49" s="566"/>
      <c r="RRM49" s="79"/>
      <c r="RRN49" s="79"/>
      <c r="RRO49" s="79"/>
      <c r="RRP49" s="79"/>
      <c r="RRQ49" s="79"/>
      <c r="RRR49" s="79"/>
      <c r="RRS49" s="566"/>
      <c r="RRT49" s="79"/>
      <c r="RRU49" s="79"/>
      <c r="RRV49" s="79"/>
      <c r="RRW49" s="79"/>
      <c r="RRX49" s="567"/>
      <c r="RRY49" s="79"/>
      <c r="RRZ49" s="79"/>
      <c r="RSA49" s="566"/>
      <c r="RSB49" s="79"/>
      <c r="RSC49" s="79"/>
      <c r="RSD49" s="79"/>
      <c r="RSE49" s="79"/>
      <c r="RSF49" s="79"/>
      <c r="RSG49" s="79"/>
      <c r="RSH49" s="566"/>
      <c r="RSI49" s="79"/>
      <c r="RSJ49" s="79"/>
      <c r="RSK49" s="79"/>
      <c r="RSL49" s="79"/>
      <c r="RSM49" s="567"/>
      <c r="RSN49" s="79"/>
      <c r="RSO49" s="79"/>
      <c r="RSP49" s="566"/>
      <c r="RSQ49" s="79"/>
      <c r="RSR49" s="79"/>
      <c r="RSS49" s="79"/>
      <c r="RST49" s="79"/>
      <c r="RSU49" s="79"/>
      <c r="RSV49" s="79"/>
      <c r="RSW49" s="566"/>
      <c r="RSX49" s="79"/>
      <c r="RSY49" s="79"/>
      <c r="RSZ49" s="79"/>
      <c r="RTA49" s="79"/>
      <c r="RTB49" s="567"/>
      <c r="RTC49" s="79"/>
      <c r="RTD49" s="79"/>
      <c r="RTE49" s="566"/>
      <c r="RTF49" s="79"/>
      <c r="RTG49" s="79"/>
      <c r="RTH49" s="79"/>
      <c r="RTI49" s="79"/>
      <c r="RTJ49" s="79"/>
      <c r="RTK49" s="79"/>
      <c r="RTL49" s="566"/>
      <c r="RTM49" s="79"/>
      <c r="RTN49" s="79"/>
      <c r="RTO49" s="79"/>
      <c r="RTP49" s="79"/>
      <c r="RTQ49" s="567"/>
      <c r="RTR49" s="79"/>
      <c r="RTS49" s="79"/>
      <c r="RTT49" s="566"/>
      <c r="RTU49" s="79"/>
      <c r="RTV49" s="79"/>
      <c r="RTW49" s="79"/>
      <c r="RTX49" s="79"/>
      <c r="RTY49" s="79"/>
      <c r="RTZ49" s="79"/>
      <c r="RUA49" s="566"/>
      <c r="RUB49" s="79"/>
      <c r="RUC49" s="79"/>
      <c r="RUD49" s="79"/>
      <c r="RUE49" s="79"/>
      <c r="RUF49" s="567"/>
      <c r="RUG49" s="79"/>
      <c r="RUH49" s="79"/>
      <c r="RUI49" s="566"/>
      <c r="RUJ49" s="79"/>
      <c r="RUK49" s="79"/>
      <c r="RUL49" s="79"/>
      <c r="RUM49" s="79"/>
      <c r="RUN49" s="79"/>
      <c r="RUO49" s="79"/>
      <c r="RUP49" s="566"/>
      <c r="RUQ49" s="79"/>
      <c r="RUR49" s="79"/>
      <c r="RUS49" s="79"/>
      <c r="RUT49" s="79"/>
      <c r="RUU49" s="567"/>
      <c r="RUV49" s="79"/>
      <c r="RUW49" s="79"/>
      <c r="RUX49" s="566"/>
      <c r="RUY49" s="79"/>
      <c r="RUZ49" s="79"/>
      <c r="RVA49" s="79"/>
      <c r="RVB49" s="79"/>
      <c r="RVC49" s="79"/>
      <c r="RVD49" s="79"/>
      <c r="RVE49" s="566"/>
      <c r="RVF49" s="79"/>
      <c r="RVG49" s="79"/>
      <c r="RVH49" s="79"/>
      <c r="RVI49" s="79"/>
      <c r="RVJ49" s="567"/>
      <c r="RVK49" s="79"/>
      <c r="RVL49" s="79"/>
      <c r="RVM49" s="566"/>
      <c r="RVN49" s="79"/>
      <c r="RVO49" s="79"/>
      <c r="RVP49" s="79"/>
      <c r="RVQ49" s="79"/>
      <c r="RVR49" s="79"/>
      <c r="RVS49" s="79"/>
      <c r="RVT49" s="566"/>
      <c r="RVU49" s="79"/>
      <c r="RVV49" s="79"/>
      <c r="RVW49" s="79"/>
      <c r="RVX49" s="79"/>
      <c r="RVY49" s="567"/>
      <c r="RVZ49" s="79"/>
      <c r="RWA49" s="79"/>
      <c r="RWB49" s="566"/>
      <c r="RWC49" s="79"/>
      <c r="RWD49" s="79"/>
      <c r="RWE49" s="79"/>
      <c r="RWF49" s="79"/>
      <c r="RWG49" s="79"/>
      <c r="RWH49" s="79"/>
      <c r="RWI49" s="566"/>
      <c r="RWJ49" s="79"/>
      <c r="RWK49" s="79"/>
      <c r="RWL49" s="79"/>
      <c r="RWM49" s="79"/>
      <c r="RWN49" s="567"/>
      <c r="RWO49" s="79"/>
      <c r="RWP49" s="79"/>
      <c r="RWQ49" s="566"/>
      <c r="RWR49" s="79"/>
      <c r="RWS49" s="79"/>
      <c r="RWT49" s="79"/>
      <c r="RWU49" s="79"/>
      <c r="RWV49" s="79"/>
      <c r="RWW49" s="79"/>
      <c r="RWX49" s="566"/>
      <c r="RWY49" s="79"/>
      <c r="RWZ49" s="79"/>
      <c r="RXA49" s="79"/>
      <c r="RXB49" s="79"/>
      <c r="RXC49" s="567"/>
      <c r="RXD49" s="79"/>
      <c r="RXE49" s="79"/>
      <c r="RXF49" s="566"/>
      <c r="RXG49" s="79"/>
      <c r="RXH49" s="79"/>
      <c r="RXI49" s="79"/>
      <c r="RXJ49" s="79"/>
      <c r="RXK49" s="79"/>
      <c r="RXL49" s="79"/>
      <c r="RXM49" s="566"/>
      <c r="RXN49" s="79"/>
      <c r="RXO49" s="79"/>
      <c r="RXP49" s="79"/>
      <c r="RXQ49" s="79"/>
      <c r="RXR49" s="567"/>
      <c r="RXS49" s="79"/>
      <c r="RXT49" s="79"/>
      <c r="RXU49" s="566"/>
      <c r="RXV49" s="79"/>
      <c r="RXW49" s="79"/>
      <c r="RXX49" s="79"/>
      <c r="RXY49" s="79"/>
      <c r="RXZ49" s="79"/>
      <c r="RYA49" s="79"/>
      <c r="RYB49" s="566"/>
      <c r="RYC49" s="79"/>
      <c r="RYD49" s="79"/>
      <c r="RYE49" s="79"/>
      <c r="RYF49" s="79"/>
      <c r="RYG49" s="567"/>
      <c r="RYH49" s="79"/>
      <c r="RYI49" s="79"/>
      <c r="RYJ49" s="566"/>
      <c r="RYK49" s="79"/>
      <c r="RYL49" s="79"/>
      <c r="RYM49" s="79"/>
      <c r="RYN49" s="79"/>
      <c r="RYO49" s="79"/>
      <c r="RYP49" s="79"/>
      <c r="RYQ49" s="566"/>
      <c r="RYR49" s="79"/>
      <c r="RYS49" s="79"/>
      <c r="RYT49" s="79"/>
      <c r="RYU49" s="79"/>
      <c r="RYV49" s="567"/>
      <c r="RYW49" s="79"/>
      <c r="RYX49" s="79"/>
      <c r="RYY49" s="566"/>
      <c r="RYZ49" s="79"/>
      <c r="RZA49" s="79"/>
      <c r="RZB49" s="79"/>
      <c r="RZC49" s="79"/>
      <c r="RZD49" s="79"/>
      <c r="RZE49" s="79"/>
      <c r="RZF49" s="566"/>
      <c r="RZG49" s="79"/>
      <c r="RZH49" s="79"/>
      <c r="RZI49" s="79"/>
      <c r="RZJ49" s="79"/>
      <c r="RZK49" s="567"/>
      <c r="RZL49" s="79"/>
      <c r="RZM49" s="79"/>
      <c r="RZN49" s="566"/>
      <c r="RZO49" s="79"/>
      <c r="RZP49" s="79"/>
      <c r="RZQ49" s="79"/>
      <c r="RZR49" s="79"/>
      <c r="RZS49" s="79"/>
      <c r="RZT49" s="79"/>
      <c r="RZU49" s="566"/>
      <c r="RZV49" s="79"/>
      <c r="RZW49" s="79"/>
      <c r="RZX49" s="79"/>
      <c r="RZY49" s="79"/>
      <c r="RZZ49" s="567"/>
      <c r="SAA49" s="79"/>
      <c r="SAB49" s="79"/>
      <c r="SAC49" s="566"/>
      <c r="SAD49" s="79"/>
      <c r="SAE49" s="79"/>
      <c r="SAF49" s="79"/>
      <c r="SAG49" s="79"/>
      <c r="SAH49" s="79"/>
      <c r="SAI49" s="79"/>
      <c r="SAJ49" s="566"/>
      <c r="SAK49" s="79"/>
      <c r="SAL49" s="79"/>
      <c r="SAM49" s="79"/>
      <c r="SAN49" s="79"/>
      <c r="SAO49" s="567"/>
      <c r="SAP49" s="79"/>
      <c r="SAQ49" s="79"/>
      <c r="SAR49" s="566"/>
      <c r="SAS49" s="79"/>
      <c r="SAT49" s="79"/>
      <c r="SAU49" s="79"/>
      <c r="SAV49" s="79"/>
      <c r="SAW49" s="79"/>
      <c r="SAX49" s="79"/>
      <c r="SAY49" s="566"/>
      <c r="SAZ49" s="79"/>
      <c r="SBA49" s="79"/>
      <c r="SBB49" s="79"/>
      <c r="SBC49" s="79"/>
      <c r="SBD49" s="567"/>
      <c r="SBE49" s="79"/>
      <c r="SBF49" s="79"/>
      <c r="SBG49" s="566"/>
      <c r="SBH49" s="79"/>
      <c r="SBI49" s="79"/>
      <c r="SBJ49" s="79"/>
      <c r="SBK49" s="79"/>
      <c r="SBL49" s="79"/>
      <c r="SBM49" s="79"/>
      <c r="SBN49" s="566"/>
      <c r="SBO49" s="79"/>
      <c r="SBP49" s="79"/>
      <c r="SBQ49" s="79"/>
      <c r="SBR49" s="79"/>
      <c r="SBS49" s="567"/>
      <c r="SBT49" s="79"/>
      <c r="SBU49" s="79"/>
      <c r="SBV49" s="566"/>
      <c r="SBW49" s="79"/>
      <c r="SBX49" s="79"/>
      <c r="SBY49" s="79"/>
      <c r="SBZ49" s="79"/>
      <c r="SCA49" s="79"/>
      <c r="SCB49" s="79"/>
      <c r="SCC49" s="566"/>
      <c r="SCD49" s="79"/>
      <c r="SCE49" s="79"/>
      <c r="SCF49" s="79"/>
      <c r="SCG49" s="79"/>
      <c r="SCH49" s="567"/>
      <c r="SCI49" s="79"/>
      <c r="SCJ49" s="79"/>
      <c r="SCK49" s="566"/>
      <c r="SCL49" s="79"/>
      <c r="SCM49" s="79"/>
      <c r="SCN49" s="79"/>
      <c r="SCO49" s="79"/>
      <c r="SCP49" s="79"/>
      <c r="SCQ49" s="79"/>
      <c r="SCR49" s="566"/>
      <c r="SCS49" s="79"/>
      <c r="SCT49" s="79"/>
      <c r="SCU49" s="79"/>
      <c r="SCV49" s="79"/>
      <c r="SCW49" s="567"/>
      <c r="SCX49" s="79"/>
      <c r="SCY49" s="79"/>
      <c r="SCZ49" s="566"/>
      <c r="SDA49" s="79"/>
      <c r="SDB49" s="79"/>
      <c r="SDC49" s="79"/>
      <c r="SDD49" s="79"/>
      <c r="SDE49" s="79"/>
      <c r="SDF49" s="79"/>
      <c r="SDG49" s="566"/>
      <c r="SDH49" s="79"/>
      <c r="SDI49" s="79"/>
      <c r="SDJ49" s="79"/>
      <c r="SDK49" s="79"/>
      <c r="SDL49" s="567"/>
      <c r="SDM49" s="79"/>
      <c r="SDN49" s="79"/>
      <c r="SDO49" s="566"/>
      <c r="SDP49" s="79"/>
      <c r="SDQ49" s="79"/>
      <c r="SDR49" s="79"/>
      <c r="SDS49" s="79"/>
      <c r="SDT49" s="79"/>
      <c r="SDU49" s="79"/>
      <c r="SDV49" s="566"/>
      <c r="SDW49" s="79"/>
      <c r="SDX49" s="79"/>
      <c r="SDY49" s="79"/>
      <c r="SDZ49" s="79"/>
      <c r="SEA49" s="567"/>
      <c r="SEB49" s="79"/>
      <c r="SEC49" s="79"/>
      <c r="SED49" s="566"/>
      <c r="SEE49" s="79"/>
      <c r="SEF49" s="79"/>
      <c r="SEG49" s="79"/>
      <c r="SEH49" s="79"/>
      <c r="SEI49" s="79"/>
      <c r="SEJ49" s="79"/>
      <c r="SEK49" s="566"/>
      <c r="SEL49" s="79"/>
      <c r="SEM49" s="79"/>
      <c r="SEN49" s="79"/>
      <c r="SEO49" s="79"/>
      <c r="SEP49" s="567"/>
      <c r="SEQ49" s="79"/>
      <c r="SER49" s="79"/>
      <c r="SES49" s="566"/>
      <c r="SET49" s="79"/>
      <c r="SEU49" s="79"/>
      <c r="SEV49" s="79"/>
      <c r="SEW49" s="79"/>
      <c r="SEX49" s="79"/>
      <c r="SEY49" s="79"/>
      <c r="SEZ49" s="566"/>
      <c r="SFA49" s="79"/>
      <c r="SFB49" s="79"/>
      <c r="SFC49" s="79"/>
      <c r="SFD49" s="79"/>
      <c r="SFE49" s="567"/>
      <c r="SFF49" s="79"/>
      <c r="SFG49" s="79"/>
      <c r="SFH49" s="566"/>
      <c r="SFI49" s="79"/>
      <c r="SFJ49" s="79"/>
      <c r="SFK49" s="79"/>
      <c r="SFL49" s="79"/>
      <c r="SFM49" s="79"/>
      <c r="SFN49" s="79"/>
      <c r="SFO49" s="566"/>
      <c r="SFP49" s="79"/>
      <c r="SFQ49" s="79"/>
      <c r="SFR49" s="79"/>
      <c r="SFS49" s="79"/>
      <c r="SFT49" s="567"/>
      <c r="SFU49" s="79"/>
      <c r="SFV49" s="79"/>
      <c r="SFW49" s="566"/>
      <c r="SFX49" s="79"/>
      <c r="SFY49" s="79"/>
      <c r="SFZ49" s="79"/>
      <c r="SGA49" s="79"/>
      <c r="SGB49" s="79"/>
      <c r="SGC49" s="79"/>
      <c r="SGD49" s="566"/>
      <c r="SGE49" s="79"/>
      <c r="SGF49" s="79"/>
      <c r="SGG49" s="79"/>
      <c r="SGH49" s="79"/>
      <c r="SGI49" s="567"/>
      <c r="SGJ49" s="79"/>
      <c r="SGK49" s="79"/>
      <c r="SGL49" s="566"/>
      <c r="SGM49" s="79"/>
      <c r="SGN49" s="79"/>
      <c r="SGO49" s="79"/>
      <c r="SGP49" s="79"/>
      <c r="SGQ49" s="79"/>
      <c r="SGR49" s="79"/>
      <c r="SGS49" s="566"/>
      <c r="SGT49" s="79"/>
      <c r="SGU49" s="79"/>
      <c r="SGV49" s="79"/>
      <c r="SGW49" s="79"/>
      <c r="SGX49" s="567"/>
      <c r="SGY49" s="79"/>
      <c r="SGZ49" s="79"/>
      <c r="SHA49" s="566"/>
      <c r="SHB49" s="79"/>
      <c r="SHC49" s="79"/>
      <c r="SHD49" s="79"/>
      <c r="SHE49" s="79"/>
      <c r="SHF49" s="79"/>
      <c r="SHG49" s="79"/>
      <c r="SHH49" s="566"/>
      <c r="SHI49" s="79"/>
      <c r="SHJ49" s="79"/>
      <c r="SHK49" s="79"/>
      <c r="SHL49" s="79"/>
      <c r="SHM49" s="567"/>
      <c r="SHN49" s="79"/>
      <c r="SHO49" s="79"/>
      <c r="SHP49" s="566"/>
      <c r="SHQ49" s="79"/>
      <c r="SHR49" s="79"/>
      <c r="SHS49" s="79"/>
      <c r="SHT49" s="79"/>
      <c r="SHU49" s="79"/>
      <c r="SHV49" s="79"/>
      <c r="SHW49" s="566"/>
      <c r="SHX49" s="79"/>
      <c r="SHY49" s="79"/>
      <c r="SHZ49" s="79"/>
      <c r="SIA49" s="79"/>
      <c r="SIB49" s="567"/>
      <c r="SIC49" s="79"/>
      <c r="SID49" s="79"/>
      <c r="SIE49" s="566"/>
      <c r="SIF49" s="79"/>
      <c r="SIG49" s="79"/>
      <c r="SIH49" s="79"/>
      <c r="SII49" s="79"/>
      <c r="SIJ49" s="79"/>
      <c r="SIK49" s="79"/>
      <c r="SIL49" s="566"/>
      <c r="SIM49" s="79"/>
      <c r="SIN49" s="79"/>
      <c r="SIO49" s="79"/>
      <c r="SIP49" s="79"/>
      <c r="SIQ49" s="567"/>
      <c r="SIR49" s="79"/>
      <c r="SIS49" s="79"/>
      <c r="SIT49" s="566"/>
      <c r="SIU49" s="79"/>
      <c r="SIV49" s="79"/>
      <c r="SIW49" s="79"/>
      <c r="SIX49" s="79"/>
      <c r="SIY49" s="79"/>
      <c r="SIZ49" s="79"/>
      <c r="SJA49" s="566"/>
      <c r="SJB49" s="79"/>
      <c r="SJC49" s="79"/>
      <c r="SJD49" s="79"/>
      <c r="SJE49" s="79"/>
      <c r="SJF49" s="567"/>
      <c r="SJG49" s="79"/>
      <c r="SJH49" s="79"/>
      <c r="SJI49" s="566"/>
      <c r="SJJ49" s="79"/>
      <c r="SJK49" s="79"/>
      <c r="SJL49" s="79"/>
      <c r="SJM49" s="79"/>
      <c r="SJN49" s="79"/>
      <c r="SJO49" s="79"/>
      <c r="SJP49" s="566"/>
      <c r="SJQ49" s="79"/>
      <c r="SJR49" s="79"/>
      <c r="SJS49" s="79"/>
      <c r="SJT49" s="79"/>
      <c r="SJU49" s="567"/>
      <c r="SJV49" s="79"/>
      <c r="SJW49" s="79"/>
      <c r="SJX49" s="566"/>
      <c r="SJY49" s="79"/>
      <c r="SJZ49" s="79"/>
      <c r="SKA49" s="79"/>
      <c r="SKB49" s="79"/>
      <c r="SKC49" s="79"/>
      <c r="SKD49" s="79"/>
      <c r="SKE49" s="566"/>
      <c r="SKF49" s="79"/>
      <c r="SKG49" s="79"/>
      <c r="SKH49" s="79"/>
      <c r="SKI49" s="79"/>
      <c r="SKJ49" s="567"/>
      <c r="SKK49" s="79"/>
      <c r="SKL49" s="79"/>
      <c r="SKM49" s="566"/>
      <c r="SKN49" s="79"/>
      <c r="SKO49" s="79"/>
      <c r="SKP49" s="79"/>
      <c r="SKQ49" s="79"/>
      <c r="SKR49" s="79"/>
      <c r="SKS49" s="79"/>
      <c r="SKT49" s="566"/>
      <c r="SKU49" s="79"/>
      <c r="SKV49" s="79"/>
      <c r="SKW49" s="79"/>
      <c r="SKX49" s="79"/>
      <c r="SKY49" s="567"/>
      <c r="SKZ49" s="79"/>
      <c r="SLA49" s="79"/>
      <c r="SLB49" s="566"/>
      <c r="SLC49" s="79"/>
      <c r="SLD49" s="79"/>
      <c r="SLE49" s="79"/>
      <c r="SLF49" s="79"/>
      <c r="SLG49" s="79"/>
      <c r="SLH49" s="79"/>
      <c r="SLI49" s="566"/>
      <c r="SLJ49" s="79"/>
      <c r="SLK49" s="79"/>
      <c r="SLL49" s="79"/>
      <c r="SLM49" s="79"/>
      <c r="SLN49" s="567"/>
      <c r="SLO49" s="79"/>
      <c r="SLP49" s="79"/>
      <c r="SLQ49" s="566"/>
      <c r="SLR49" s="79"/>
      <c r="SLS49" s="79"/>
      <c r="SLT49" s="79"/>
      <c r="SLU49" s="79"/>
      <c r="SLV49" s="79"/>
      <c r="SLW49" s="79"/>
      <c r="SLX49" s="566"/>
      <c r="SLY49" s="79"/>
      <c r="SLZ49" s="79"/>
      <c r="SMA49" s="79"/>
      <c r="SMB49" s="79"/>
      <c r="SMC49" s="567"/>
      <c r="SMD49" s="79"/>
      <c r="SME49" s="79"/>
      <c r="SMF49" s="566"/>
      <c r="SMG49" s="79"/>
      <c r="SMH49" s="79"/>
      <c r="SMI49" s="79"/>
      <c r="SMJ49" s="79"/>
      <c r="SMK49" s="79"/>
      <c r="SML49" s="79"/>
      <c r="SMM49" s="566"/>
      <c r="SMN49" s="79"/>
      <c r="SMO49" s="79"/>
      <c r="SMP49" s="79"/>
      <c r="SMQ49" s="79"/>
      <c r="SMR49" s="567"/>
      <c r="SMS49" s="79"/>
      <c r="SMT49" s="79"/>
      <c r="SMU49" s="566"/>
      <c r="SMV49" s="79"/>
      <c r="SMW49" s="79"/>
      <c r="SMX49" s="79"/>
      <c r="SMY49" s="79"/>
      <c r="SMZ49" s="79"/>
      <c r="SNA49" s="79"/>
      <c r="SNB49" s="566"/>
      <c r="SNC49" s="79"/>
      <c r="SND49" s="79"/>
      <c r="SNE49" s="79"/>
      <c r="SNF49" s="79"/>
      <c r="SNG49" s="567"/>
      <c r="SNH49" s="79"/>
      <c r="SNI49" s="79"/>
      <c r="SNJ49" s="566"/>
      <c r="SNK49" s="79"/>
      <c r="SNL49" s="79"/>
      <c r="SNM49" s="79"/>
      <c r="SNN49" s="79"/>
      <c r="SNO49" s="79"/>
      <c r="SNP49" s="79"/>
      <c r="SNQ49" s="566"/>
      <c r="SNR49" s="79"/>
      <c r="SNS49" s="79"/>
      <c r="SNT49" s="79"/>
      <c r="SNU49" s="79"/>
      <c r="SNV49" s="567"/>
      <c r="SNW49" s="79"/>
      <c r="SNX49" s="79"/>
      <c r="SNY49" s="566"/>
      <c r="SNZ49" s="79"/>
      <c r="SOA49" s="79"/>
      <c r="SOB49" s="79"/>
      <c r="SOC49" s="79"/>
      <c r="SOD49" s="79"/>
      <c r="SOE49" s="79"/>
      <c r="SOF49" s="566"/>
      <c r="SOG49" s="79"/>
      <c r="SOH49" s="79"/>
      <c r="SOI49" s="79"/>
      <c r="SOJ49" s="79"/>
      <c r="SOK49" s="567"/>
      <c r="SOL49" s="79"/>
      <c r="SOM49" s="79"/>
      <c r="SON49" s="566"/>
      <c r="SOO49" s="79"/>
      <c r="SOP49" s="79"/>
      <c r="SOQ49" s="79"/>
      <c r="SOR49" s="79"/>
      <c r="SOS49" s="79"/>
      <c r="SOT49" s="79"/>
      <c r="SOU49" s="566"/>
      <c r="SOV49" s="79"/>
      <c r="SOW49" s="79"/>
      <c r="SOX49" s="79"/>
      <c r="SOY49" s="79"/>
      <c r="SOZ49" s="567"/>
      <c r="SPA49" s="79"/>
      <c r="SPB49" s="79"/>
      <c r="SPC49" s="566"/>
      <c r="SPD49" s="79"/>
      <c r="SPE49" s="79"/>
      <c r="SPF49" s="79"/>
      <c r="SPG49" s="79"/>
      <c r="SPH49" s="79"/>
      <c r="SPI49" s="79"/>
      <c r="SPJ49" s="566"/>
      <c r="SPK49" s="79"/>
      <c r="SPL49" s="79"/>
      <c r="SPM49" s="79"/>
      <c r="SPN49" s="79"/>
      <c r="SPO49" s="567"/>
      <c r="SPP49" s="79"/>
      <c r="SPQ49" s="79"/>
      <c r="SPR49" s="566"/>
      <c r="SPS49" s="79"/>
      <c r="SPT49" s="79"/>
      <c r="SPU49" s="79"/>
      <c r="SPV49" s="79"/>
      <c r="SPW49" s="79"/>
      <c r="SPX49" s="79"/>
      <c r="SPY49" s="566"/>
      <c r="SPZ49" s="79"/>
      <c r="SQA49" s="79"/>
      <c r="SQB49" s="79"/>
      <c r="SQC49" s="79"/>
      <c r="SQD49" s="567"/>
      <c r="SQE49" s="79"/>
      <c r="SQF49" s="79"/>
      <c r="SQG49" s="566"/>
      <c r="SQH49" s="79"/>
      <c r="SQI49" s="79"/>
      <c r="SQJ49" s="79"/>
      <c r="SQK49" s="79"/>
      <c r="SQL49" s="79"/>
      <c r="SQM49" s="79"/>
      <c r="SQN49" s="566"/>
      <c r="SQO49" s="79"/>
      <c r="SQP49" s="79"/>
      <c r="SQQ49" s="79"/>
      <c r="SQR49" s="79"/>
      <c r="SQS49" s="567"/>
      <c r="SQT49" s="79"/>
      <c r="SQU49" s="79"/>
      <c r="SQV49" s="566"/>
      <c r="SQW49" s="79"/>
      <c r="SQX49" s="79"/>
      <c r="SQY49" s="79"/>
      <c r="SQZ49" s="79"/>
      <c r="SRA49" s="79"/>
      <c r="SRB49" s="79"/>
      <c r="SRC49" s="566"/>
      <c r="SRD49" s="79"/>
      <c r="SRE49" s="79"/>
      <c r="SRF49" s="79"/>
      <c r="SRG49" s="79"/>
      <c r="SRH49" s="567"/>
      <c r="SRI49" s="79"/>
      <c r="SRJ49" s="79"/>
      <c r="SRK49" s="566"/>
      <c r="SRL49" s="79"/>
      <c r="SRM49" s="79"/>
      <c r="SRN49" s="79"/>
      <c r="SRO49" s="79"/>
      <c r="SRP49" s="79"/>
      <c r="SRQ49" s="79"/>
      <c r="SRR49" s="566"/>
      <c r="SRS49" s="79"/>
      <c r="SRT49" s="79"/>
      <c r="SRU49" s="79"/>
      <c r="SRV49" s="79"/>
      <c r="SRW49" s="567"/>
      <c r="SRX49" s="79"/>
      <c r="SRY49" s="79"/>
      <c r="SRZ49" s="566"/>
      <c r="SSA49" s="79"/>
      <c r="SSB49" s="79"/>
      <c r="SSC49" s="79"/>
      <c r="SSD49" s="79"/>
      <c r="SSE49" s="79"/>
      <c r="SSF49" s="79"/>
      <c r="SSG49" s="566"/>
      <c r="SSH49" s="79"/>
      <c r="SSI49" s="79"/>
      <c r="SSJ49" s="79"/>
      <c r="SSK49" s="79"/>
      <c r="SSL49" s="567"/>
      <c r="SSM49" s="79"/>
      <c r="SSN49" s="79"/>
      <c r="SSO49" s="566"/>
      <c r="SSP49" s="79"/>
      <c r="SSQ49" s="79"/>
      <c r="SSR49" s="79"/>
      <c r="SSS49" s="79"/>
      <c r="SST49" s="79"/>
      <c r="SSU49" s="79"/>
      <c r="SSV49" s="566"/>
      <c r="SSW49" s="79"/>
      <c r="SSX49" s="79"/>
      <c r="SSY49" s="79"/>
      <c r="SSZ49" s="79"/>
      <c r="STA49" s="567"/>
      <c r="STB49" s="79"/>
      <c r="STC49" s="79"/>
      <c r="STD49" s="566"/>
      <c r="STE49" s="79"/>
      <c r="STF49" s="79"/>
      <c r="STG49" s="79"/>
      <c r="STH49" s="79"/>
      <c r="STI49" s="79"/>
      <c r="STJ49" s="79"/>
      <c r="STK49" s="566"/>
      <c r="STL49" s="79"/>
      <c r="STM49" s="79"/>
      <c r="STN49" s="79"/>
      <c r="STO49" s="79"/>
      <c r="STP49" s="567"/>
      <c r="STQ49" s="79"/>
      <c r="STR49" s="79"/>
      <c r="STS49" s="566"/>
      <c r="STT49" s="79"/>
      <c r="STU49" s="79"/>
      <c r="STV49" s="79"/>
      <c r="STW49" s="79"/>
      <c r="STX49" s="79"/>
      <c r="STY49" s="79"/>
      <c r="STZ49" s="566"/>
      <c r="SUA49" s="79"/>
      <c r="SUB49" s="79"/>
      <c r="SUC49" s="79"/>
      <c r="SUD49" s="79"/>
      <c r="SUE49" s="567"/>
      <c r="SUF49" s="79"/>
      <c r="SUG49" s="79"/>
      <c r="SUH49" s="566"/>
      <c r="SUI49" s="79"/>
      <c r="SUJ49" s="79"/>
      <c r="SUK49" s="79"/>
      <c r="SUL49" s="79"/>
      <c r="SUM49" s="79"/>
      <c r="SUN49" s="79"/>
      <c r="SUO49" s="566"/>
      <c r="SUP49" s="79"/>
      <c r="SUQ49" s="79"/>
      <c r="SUR49" s="79"/>
      <c r="SUS49" s="79"/>
      <c r="SUT49" s="567"/>
      <c r="SUU49" s="79"/>
      <c r="SUV49" s="79"/>
      <c r="SUW49" s="566"/>
      <c r="SUX49" s="79"/>
      <c r="SUY49" s="79"/>
      <c r="SUZ49" s="79"/>
      <c r="SVA49" s="79"/>
      <c r="SVB49" s="79"/>
      <c r="SVC49" s="79"/>
      <c r="SVD49" s="566"/>
      <c r="SVE49" s="79"/>
      <c r="SVF49" s="79"/>
      <c r="SVG49" s="79"/>
      <c r="SVH49" s="79"/>
      <c r="SVI49" s="567"/>
      <c r="SVJ49" s="79"/>
      <c r="SVK49" s="79"/>
      <c r="SVL49" s="566"/>
      <c r="SVM49" s="79"/>
      <c r="SVN49" s="79"/>
      <c r="SVO49" s="79"/>
      <c r="SVP49" s="79"/>
      <c r="SVQ49" s="79"/>
      <c r="SVR49" s="79"/>
      <c r="SVS49" s="566"/>
      <c r="SVT49" s="79"/>
      <c r="SVU49" s="79"/>
      <c r="SVV49" s="79"/>
      <c r="SVW49" s="79"/>
      <c r="SVX49" s="567"/>
      <c r="SVY49" s="79"/>
      <c r="SVZ49" s="79"/>
      <c r="SWA49" s="566"/>
      <c r="SWB49" s="79"/>
      <c r="SWC49" s="79"/>
      <c r="SWD49" s="79"/>
      <c r="SWE49" s="79"/>
      <c r="SWF49" s="79"/>
      <c r="SWG49" s="79"/>
      <c r="SWH49" s="566"/>
      <c r="SWI49" s="79"/>
      <c r="SWJ49" s="79"/>
      <c r="SWK49" s="79"/>
      <c r="SWL49" s="79"/>
      <c r="SWM49" s="567"/>
      <c r="SWN49" s="79"/>
      <c r="SWO49" s="79"/>
      <c r="SWP49" s="566"/>
      <c r="SWQ49" s="79"/>
      <c r="SWR49" s="79"/>
      <c r="SWS49" s="79"/>
      <c r="SWT49" s="79"/>
      <c r="SWU49" s="79"/>
      <c r="SWV49" s="79"/>
      <c r="SWW49" s="566"/>
      <c r="SWX49" s="79"/>
      <c r="SWY49" s="79"/>
      <c r="SWZ49" s="79"/>
      <c r="SXA49" s="79"/>
      <c r="SXB49" s="567"/>
      <c r="SXC49" s="79"/>
      <c r="SXD49" s="79"/>
      <c r="SXE49" s="566"/>
      <c r="SXF49" s="79"/>
      <c r="SXG49" s="79"/>
      <c r="SXH49" s="79"/>
      <c r="SXI49" s="79"/>
      <c r="SXJ49" s="79"/>
      <c r="SXK49" s="79"/>
      <c r="SXL49" s="566"/>
      <c r="SXM49" s="79"/>
      <c r="SXN49" s="79"/>
      <c r="SXO49" s="79"/>
      <c r="SXP49" s="79"/>
      <c r="SXQ49" s="567"/>
      <c r="SXR49" s="79"/>
      <c r="SXS49" s="79"/>
      <c r="SXT49" s="566"/>
      <c r="SXU49" s="79"/>
      <c r="SXV49" s="79"/>
      <c r="SXW49" s="79"/>
      <c r="SXX49" s="79"/>
      <c r="SXY49" s="79"/>
      <c r="SXZ49" s="79"/>
      <c r="SYA49" s="566"/>
      <c r="SYB49" s="79"/>
      <c r="SYC49" s="79"/>
      <c r="SYD49" s="79"/>
      <c r="SYE49" s="79"/>
      <c r="SYF49" s="567"/>
      <c r="SYG49" s="79"/>
      <c r="SYH49" s="79"/>
      <c r="SYI49" s="566"/>
      <c r="SYJ49" s="79"/>
      <c r="SYK49" s="79"/>
      <c r="SYL49" s="79"/>
      <c r="SYM49" s="79"/>
      <c r="SYN49" s="79"/>
      <c r="SYO49" s="79"/>
      <c r="SYP49" s="566"/>
      <c r="SYQ49" s="79"/>
      <c r="SYR49" s="79"/>
      <c r="SYS49" s="79"/>
      <c r="SYT49" s="79"/>
      <c r="SYU49" s="567"/>
      <c r="SYV49" s="79"/>
      <c r="SYW49" s="79"/>
      <c r="SYX49" s="566"/>
      <c r="SYY49" s="79"/>
      <c r="SYZ49" s="79"/>
      <c r="SZA49" s="79"/>
      <c r="SZB49" s="79"/>
      <c r="SZC49" s="79"/>
      <c r="SZD49" s="79"/>
      <c r="SZE49" s="566"/>
      <c r="SZF49" s="79"/>
      <c r="SZG49" s="79"/>
      <c r="SZH49" s="79"/>
      <c r="SZI49" s="79"/>
      <c r="SZJ49" s="567"/>
      <c r="SZK49" s="79"/>
      <c r="SZL49" s="79"/>
      <c r="SZM49" s="566"/>
      <c r="SZN49" s="79"/>
      <c r="SZO49" s="79"/>
      <c r="SZP49" s="79"/>
      <c r="SZQ49" s="79"/>
      <c r="SZR49" s="79"/>
      <c r="SZS49" s="79"/>
      <c r="SZT49" s="566"/>
      <c r="SZU49" s="79"/>
      <c r="SZV49" s="79"/>
      <c r="SZW49" s="79"/>
      <c r="SZX49" s="79"/>
      <c r="SZY49" s="567"/>
      <c r="SZZ49" s="79"/>
      <c r="TAA49" s="79"/>
      <c r="TAB49" s="566"/>
      <c r="TAC49" s="79"/>
      <c r="TAD49" s="79"/>
      <c r="TAE49" s="79"/>
      <c r="TAF49" s="79"/>
      <c r="TAG49" s="79"/>
      <c r="TAH49" s="79"/>
      <c r="TAI49" s="566"/>
      <c r="TAJ49" s="79"/>
      <c r="TAK49" s="79"/>
      <c r="TAL49" s="79"/>
      <c r="TAM49" s="79"/>
      <c r="TAN49" s="567"/>
      <c r="TAO49" s="79"/>
      <c r="TAP49" s="79"/>
      <c r="TAQ49" s="566"/>
      <c r="TAR49" s="79"/>
      <c r="TAS49" s="79"/>
      <c r="TAT49" s="79"/>
      <c r="TAU49" s="79"/>
      <c r="TAV49" s="79"/>
      <c r="TAW49" s="79"/>
      <c r="TAX49" s="566"/>
      <c r="TAY49" s="79"/>
      <c r="TAZ49" s="79"/>
      <c r="TBA49" s="79"/>
      <c r="TBB49" s="79"/>
      <c r="TBC49" s="567"/>
      <c r="TBD49" s="79"/>
      <c r="TBE49" s="79"/>
      <c r="TBF49" s="566"/>
      <c r="TBG49" s="79"/>
      <c r="TBH49" s="79"/>
      <c r="TBI49" s="79"/>
      <c r="TBJ49" s="79"/>
      <c r="TBK49" s="79"/>
      <c r="TBL49" s="79"/>
      <c r="TBM49" s="566"/>
      <c r="TBN49" s="79"/>
      <c r="TBO49" s="79"/>
      <c r="TBP49" s="79"/>
      <c r="TBQ49" s="79"/>
      <c r="TBR49" s="567"/>
      <c r="TBS49" s="79"/>
      <c r="TBT49" s="79"/>
      <c r="TBU49" s="566"/>
      <c r="TBV49" s="79"/>
      <c r="TBW49" s="79"/>
      <c r="TBX49" s="79"/>
      <c r="TBY49" s="79"/>
      <c r="TBZ49" s="79"/>
      <c r="TCA49" s="79"/>
      <c r="TCB49" s="566"/>
      <c r="TCC49" s="79"/>
      <c r="TCD49" s="79"/>
      <c r="TCE49" s="79"/>
      <c r="TCF49" s="79"/>
      <c r="TCG49" s="567"/>
      <c r="TCH49" s="79"/>
      <c r="TCI49" s="79"/>
      <c r="TCJ49" s="566"/>
      <c r="TCK49" s="79"/>
      <c r="TCL49" s="79"/>
      <c r="TCM49" s="79"/>
      <c r="TCN49" s="79"/>
      <c r="TCO49" s="79"/>
      <c r="TCP49" s="79"/>
      <c r="TCQ49" s="566"/>
      <c r="TCR49" s="79"/>
      <c r="TCS49" s="79"/>
      <c r="TCT49" s="79"/>
      <c r="TCU49" s="79"/>
      <c r="TCV49" s="567"/>
      <c r="TCW49" s="79"/>
      <c r="TCX49" s="79"/>
      <c r="TCY49" s="566"/>
      <c r="TCZ49" s="79"/>
      <c r="TDA49" s="79"/>
      <c r="TDB49" s="79"/>
      <c r="TDC49" s="79"/>
      <c r="TDD49" s="79"/>
      <c r="TDE49" s="79"/>
      <c r="TDF49" s="566"/>
      <c r="TDG49" s="79"/>
      <c r="TDH49" s="79"/>
      <c r="TDI49" s="79"/>
      <c r="TDJ49" s="79"/>
      <c r="TDK49" s="567"/>
      <c r="TDL49" s="79"/>
      <c r="TDM49" s="79"/>
      <c r="TDN49" s="566"/>
      <c r="TDO49" s="79"/>
      <c r="TDP49" s="79"/>
      <c r="TDQ49" s="79"/>
      <c r="TDR49" s="79"/>
      <c r="TDS49" s="79"/>
      <c r="TDT49" s="79"/>
      <c r="TDU49" s="566"/>
      <c r="TDV49" s="79"/>
      <c r="TDW49" s="79"/>
      <c r="TDX49" s="79"/>
      <c r="TDY49" s="79"/>
      <c r="TDZ49" s="567"/>
      <c r="TEA49" s="79"/>
      <c r="TEB49" s="79"/>
      <c r="TEC49" s="566"/>
      <c r="TED49" s="79"/>
      <c r="TEE49" s="79"/>
      <c r="TEF49" s="79"/>
      <c r="TEG49" s="79"/>
      <c r="TEH49" s="79"/>
      <c r="TEI49" s="79"/>
      <c r="TEJ49" s="566"/>
      <c r="TEK49" s="79"/>
      <c r="TEL49" s="79"/>
      <c r="TEM49" s="79"/>
      <c r="TEN49" s="79"/>
      <c r="TEO49" s="567"/>
      <c r="TEP49" s="79"/>
      <c r="TEQ49" s="79"/>
      <c r="TER49" s="566"/>
      <c r="TES49" s="79"/>
      <c r="TET49" s="79"/>
      <c r="TEU49" s="79"/>
      <c r="TEV49" s="79"/>
      <c r="TEW49" s="79"/>
      <c r="TEX49" s="79"/>
      <c r="TEY49" s="566"/>
      <c r="TEZ49" s="79"/>
      <c r="TFA49" s="79"/>
      <c r="TFB49" s="79"/>
      <c r="TFC49" s="79"/>
      <c r="TFD49" s="567"/>
      <c r="TFE49" s="79"/>
      <c r="TFF49" s="79"/>
      <c r="TFG49" s="566"/>
      <c r="TFH49" s="79"/>
      <c r="TFI49" s="79"/>
      <c r="TFJ49" s="79"/>
      <c r="TFK49" s="79"/>
      <c r="TFL49" s="79"/>
      <c r="TFM49" s="79"/>
      <c r="TFN49" s="566"/>
      <c r="TFO49" s="79"/>
      <c r="TFP49" s="79"/>
      <c r="TFQ49" s="79"/>
      <c r="TFR49" s="79"/>
      <c r="TFS49" s="567"/>
      <c r="TFT49" s="79"/>
      <c r="TFU49" s="79"/>
      <c r="TFV49" s="566"/>
      <c r="TFW49" s="79"/>
      <c r="TFX49" s="79"/>
      <c r="TFY49" s="79"/>
      <c r="TFZ49" s="79"/>
      <c r="TGA49" s="79"/>
      <c r="TGB49" s="79"/>
      <c r="TGC49" s="566"/>
      <c r="TGD49" s="79"/>
      <c r="TGE49" s="79"/>
      <c r="TGF49" s="79"/>
      <c r="TGG49" s="79"/>
      <c r="TGH49" s="567"/>
      <c r="TGI49" s="79"/>
      <c r="TGJ49" s="79"/>
      <c r="TGK49" s="566"/>
      <c r="TGL49" s="79"/>
      <c r="TGM49" s="79"/>
      <c r="TGN49" s="79"/>
      <c r="TGO49" s="79"/>
      <c r="TGP49" s="79"/>
      <c r="TGQ49" s="79"/>
      <c r="TGR49" s="566"/>
      <c r="TGS49" s="79"/>
      <c r="TGT49" s="79"/>
      <c r="TGU49" s="79"/>
      <c r="TGV49" s="79"/>
      <c r="TGW49" s="567"/>
      <c r="TGX49" s="79"/>
      <c r="TGY49" s="79"/>
      <c r="TGZ49" s="566"/>
      <c r="THA49" s="79"/>
      <c r="THB49" s="79"/>
      <c r="THC49" s="79"/>
      <c r="THD49" s="79"/>
      <c r="THE49" s="79"/>
      <c r="THF49" s="79"/>
      <c r="THG49" s="566"/>
      <c r="THH49" s="79"/>
      <c r="THI49" s="79"/>
      <c r="THJ49" s="79"/>
      <c r="THK49" s="79"/>
      <c r="THL49" s="567"/>
      <c r="THM49" s="79"/>
      <c r="THN49" s="79"/>
      <c r="THO49" s="566"/>
      <c r="THP49" s="79"/>
      <c r="THQ49" s="79"/>
      <c r="THR49" s="79"/>
      <c r="THS49" s="79"/>
      <c r="THT49" s="79"/>
      <c r="THU49" s="79"/>
      <c r="THV49" s="566"/>
      <c r="THW49" s="79"/>
      <c r="THX49" s="79"/>
      <c r="THY49" s="79"/>
      <c r="THZ49" s="79"/>
      <c r="TIA49" s="567"/>
      <c r="TIB49" s="79"/>
      <c r="TIC49" s="79"/>
      <c r="TID49" s="566"/>
      <c r="TIE49" s="79"/>
      <c r="TIF49" s="79"/>
      <c r="TIG49" s="79"/>
      <c r="TIH49" s="79"/>
      <c r="TII49" s="79"/>
      <c r="TIJ49" s="79"/>
      <c r="TIK49" s="566"/>
      <c r="TIL49" s="79"/>
      <c r="TIM49" s="79"/>
      <c r="TIN49" s="79"/>
      <c r="TIO49" s="79"/>
      <c r="TIP49" s="567"/>
      <c r="TIQ49" s="79"/>
      <c r="TIR49" s="79"/>
      <c r="TIS49" s="566"/>
      <c r="TIT49" s="79"/>
      <c r="TIU49" s="79"/>
      <c r="TIV49" s="79"/>
      <c r="TIW49" s="79"/>
      <c r="TIX49" s="79"/>
      <c r="TIY49" s="79"/>
      <c r="TIZ49" s="566"/>
      <c r="TJA49" s="79"/>
      <c r="TJB49" s="79"/>
      <c r="TJC49" s="79"/>
      <c r="TJD49" s="79"/>
      <c r="TJE49" s="567"/>
      <c r="TJF49" s="79"/>
      <c r="TJG49" s="79"/>
      <c r="TJH49" s="566"/>
      <c r="TJI49" s="79"/>
      <c r="TJJ49" s="79"/>
      <c r="TJK49" s="79"/>
      <c r="TJL49" s="79"/>
      <c r="TJM49" s="79"/>
      <c r="TJN49" s="79"/>
      <c r="TJO49" s="566"/>
      <c r="TJP49" s="79"/>
      <c r="TJQ49" s="79"/>
      <c r="TJR49" s="79"/>
      <c r="TJS49" s="79"/>
      <c r="TJT49" s="567"/>
      <c r="TJU49" s="79"/>
      <c r="TJV49" s="79"/>
      <c r="TJW49" s="566"/>
      <c r="TJX49" s="79"/>
      <c r="TJY49" s="79"/>
      <c r="TJZ49" s="79"/>
      <c r="TKA49" s="79"/>
      <c r="TKB49" s="79"/>
      <c r="TKC49" s="79"/>
      <c r="TKD49" s="566"/>
      <c r="TKE49" s="79"/>
      <c r="TKF49" s="79"/>
      <c r="TKG49" s="79"/>
      <c r="TKH49" s="79"/>
      <c r="TKI49" s="567"/>
      <c r="TKJ49" s="79"/>
      <c r="TKK49" s="79"/>
      <c r="TKL49" s="566"/>
      <c r="TKM49" s="79"/>
      <c r="TKN49" s="79"/>
      <c r="TKO49" s="79"/>
      <c r="TKP49" s="79"/>
      <c r="TKQ49" s="79"/>
      <c r="TKR49" s="79"/>
      <c r="TKS49" s="566"/>
      <c r="TKT49" s="79"/>
      <c r="TKU49" s="79"/>
      <c r="TKV49" s="79"/>
      <c r="TKW49" s="79"/>
      <c r="TKX49" s="567"/>
      <c r="TKY49" s="79"/>
      <c r="TKZ49" s="79"/>
      <c r="TLA49" s="566"/>
      <c r="TLB49" s="79"/>
      <c r="TLC49" s="79"/>
      <c r="TLD49" s="79"/>
      <c r="TLE49" s="79"/>
      <c r="TLF49" s="79"/>
      <c r="TLG49" s="79"/>
      <c r="TLH49" s="566"/>
      <c r="TLI49" s="79"/>
      <c r="TLJ49" s="79"/>
      <c r="TLK49" s="79"/>
      <c r="TLL49" s="79"/>
      <c r="TLM49" s="567"/>
      <c r="TLN49" s="79"/>
      <c r="TLO49" s="79"/>
      <c r="TLP49" s="566"/>
      <c r="TLQ49" s="79"/>
      <c r="TLR49" s="79"/>
      <c r="TLS49" s="79"/>
      <c r="TLT49" s="79"/>
      <c r="TLU49" s="79"/>
      <c r="TLV49" s="79"/>
      <c r="TLW49" s="566"/>
      <c r="TLX49" s="79"/>
      <c r="TLY49" s="79"/>
      <c r="TLZ49" s="79"/>
      <c r="TMA49" s="79"/>
      <c r="TMB49" s="567"/>
      <c r="TMC49" s="79"/>
      <c r="TMD49" s="79"/>
      <c r="TME49" s="566"/>
      <c r="TMF49" s="79"/>
      <c r="TMG49" s="79"/>
      <c r="TMH49" s="79"/>
      <c r="TMI49" s="79"/>
      <c r="TMJ49" s="79"/>
      <c r="TMK49" s="79"/>
      <c r="TML49" s="566"/>
      <c r="TMM49" s="79"/>
      <c r="TMN49" s="79"/>
      <c r="TMO49" s="79"/>
      <c r="TMP49" s="79"/>
      <c r="TMQ49" s="567"/>
      <c r="TMR49" s="79"/>
      <c r="TMS49" s="79"/>
      <c r="TMT49" s="566"/>
      <c r="TMU49" s="79"/>
      <c r="TMV49" s="79"/>
      <c r="TMW49" s="79"/>
      <c r="TMX49" s="79"/>
      <c r="TMY49" s="79"/>
      <c r="TMZ49" s="79"/>
      <c r="TNA49" s="566"/>
      <c r="TNB49" s="79"/>
      <c r="TNC49" s="79"/>
      <c r="TND49" s="79"/>
      <c r="TNE49" s="79"/>
      <c r="TNF49" s="567"/>
      <c r="TNG49" s="79"/>
      <c r="TNH49" s="79"/>
      <c r="TNI49" s="566"/>
      <c r="TNJ49" s="79"/>
      <c r="TNK49" s="79"/>
      <c r="TNL49" s="79"/>
      <c r="TNM49" s="79"/>
      <c r="TNN49" s="79"/>
      <c r="TNO49" s="79"/>
      <c r="TNP49" s="566"/>
      <c r="TNQ49" s="79"/>
      <c r="TNR49" s="79"/>
      <c r="TNS49" s="79"/>
      <c r="TNT49" s="79"/>
      <c r="TNU49" s="567"/>
      <c r="TNV49" s="79"/>
      <c r="TNW49" s="79"/>
      <c r="TNX49" s="566"/>
      <c r="TNY49" s="79"/>
      <c r="TNZ49" s="79"/>
      <c r="TOA49" s="79"/>
      <c r="TOB49" s="79"/>
      <c r="TOC49" s="79"/>
      <c r="TOD49" s="79"/>
      <c r="TOE49" s="566"/>
      <c r="TOF49" s="79"/>
      <c r="TOG49" s="79"/>
      <c r="TOH49" s="79"/>
      <c r="TOI49" s="79"/>
      <c r="TOJ49" s="567"/>
      <c r="TOK49" s="79"/>
      <c r="TOL49" s="79"/>
      <c r="TOM49" s="566"/>
      <c r="TON49" s="79"/>
      <c r="TOO49" s="79"/>
      <c r="TOP49" s="79"/>
      <c r="TOQ49" s="79"/>
      <c r="TOR49" s="79"/>
      <c r="TOS49" s="79"/>
      <c r="TOT49" s="566"/>
      <c r="TOU49" s="79"/>
      <c r="TOV49" s="79"/>
      <c r="TOW49" s="79"/>
      <c r="TOX49" s="79"/>
      <c r="TOY49" s="567"/>
      <c r="TOZ49" s="79"/>
      <c r="TPA49" s="79"/>
      <c r="TPB49" s="566"/>
      <c r="TPC49" s="79"/>
      <c r="TPD49" s="79"/>
      <c r="TPE49" s="79"/>
      <c r="TPF49" s="79"/>
      <c r="TPG49" s="79"/>
      <c r="TPH49" s="79"/>
      <c r="TPI49" s="566"/>
      <c r="TPJ49" s="79"/>
      <c r="TPK49" s="79"/>
      <c r="TPL49" s="79"/>
      <c r="TPM49" s="79"/>
      <c r="TPN49" s="567"/>
      <c r="TPO49" s="79"/>
      <c r="TPP49" s="79"/>
      <c r="TPQ49" s="566"/>
      <c r="TPR49" s="79"/>
      <c r="TPS49" s="79"/>
      <c r="TPT49" s="79"/>
      <c r="TPU49" s="79"/>
      <c r="TPV49" s="79"/>
      <c r="TPW49" s="79"/>
      <c r="TPX49" s="566"/>
      <c r="TPY49" s="79"/>
      <c r="TPZ49" s="79"/>
      <c r="TQA49" s="79"/>
      <c r="TQB49" s="79"/>
      <c r="TQC49" s="567"/>
      <c r="TQD49" s="79"/>
      <c r="TQE49" s="79"/>
      <c r="TQF49" s="566"/>
      <c r="TQG49" s="79"/>
      <c r="TQH49" s="79"/>
      <c r="TQI49" s="79"/>
      <c r="TQJ49" s="79"/>
      <c r="TQK49" s="79"/>
      <c r="TQL49" s="79"/>
      <c r="TQM49" s="566"/>
      <c r="TQN49" s="79"/>
      <c r="TQO49" s="79"/>
      <c r="TQP49" s="79"/>
      <c r="TQQ49" s="79"/>
      <c r="TQR49" s="567"/>
      <c r="TQS49" s="79"/>
      <c r="TQT49" s="79"/>
      <c r="TQU49" s="566"/>
      <c r="TQV49" s="79"/>
      <c r="TQW49" s="79"/>
      <c r="TQX49" s="79"/>
      <c r="TQY49" s="79"/>
      <c r="TQZ49" s="79"/>
      <c r="TRA49" s="79"/>
      <c r="TRB49" s="566"/>
      <c r="TRC49" s="79"/>
      <c r="TRD49" s="79"/>
      <c r="TRE49" s="79"/>
      <c r="TRF49" s="79"/>
      <c r="TRG49" s="567"/>
      <c r="TRH49" s="79"/>
      <c r="TRI49" s="79"/>
      <c r="TRJ49" s="566"/>
      <c r="TRK49" s="79"/>
      <c r="TRL49" s="79"/>
      <c r="TRM49" s="79"/>
      <c r="TRN49" s="79"/>
      <c r="TRO49" s="79"/>
      <c r="TRP49" s="79"/>
      <c r="TRQ49" s="566"/>
      <c r="TRR49" s="79"/>
      <c r="TRS49" s="79"/>
      <c r="TRT49" s="79"/>
      <c r="TRU49" s="79"/>
      <c r="TRV49" s="567"/>
      <c r="TRW49" s="79"/>
      <c r="TRX49" s="79"/>
      <c r="TRY49" s="566"/>
      <c r="TRZ49" s="79"/>
      <c r="TSA49" s="79"/>
      <c r="TSB49" s="79"/>
      <c r="TSC49" s="79"/>
      <c r="TSD49" s="79"/>
      <c r="TSE49" s="79"/>
      <c r="TSF49" s="566"/>
      <c r="TSG49" s="79"/>
      <c r="TSH49" s="79"/>
      <c r="TSI49" s="79"/>
      <c r="TSJ49" s="79"/>
      <c r="TSK49" s="567"/>
      <c r="TSL49" s="79"/>
      <c r="TSM49" s="79"/>
      <c r="TSN49" s="566"/>
      <c r="TSO49" s="79"/>
      <c r="TSP49" s="79"/>
      <c r="TSQ49" s="79"/>
      <c r="TSR49" s="79"/>
      <c r="TSS49" s="79"/>
      <c r="TST49" s="79"/>
      <c r="TSU49" s="566"/>
      <c r="TSV49" s="79"/>
      <c r="TSW49" s="79"/>
      <c r="TSX49" s="79"/>
      <c r="TSY49" s="79"/>
      <c r="TSZ49" s="567"/>
      <c r="TTA49" s="79"/>
      <c r="TTB49" s="79"/>
      <c r="TTC49" s="566"/>
      <c r="TTD49" s="79"/>
      <c r="TTE49" s="79"/>
      <c r="TTF49" s="79"/>
      <c r="TTG49" s="79"/>
      <c r="TTH49" s="79"/>
      <c r="TTI49" s="79"/>
      <c r="TTJ49" s="566"/>
      <c r="TTK49" s="79"/>
      <c r="TTL49" s="79"/>
      <c r="TTM49" s="79"/>
      <c r="TTN49" s="79"/>
      <c r="TTO49" s="567"/>
      <c r="TTP49" s="79"/>
      <c r="TTQ49" s="79"/>
      <c r="TTR49" s="566"/>
      <c r="TTS49" s="79"/>
      <c r="TTT49" s="79"/>
      <c r="TTU49" s="79"/>
      <c r="TTV49" s="79"/>
      <c r="TTW49" s="79"/>
      <c r="TTX49" s="79"/>
      <c r="TTY49" s="566"/>
      <c r="TTZ49" s="79"/>
      <c r="TUA49" s="79"/>
      <c r="TUB49" s="79"/>
      <c r="TUC49" s="79"/>
      <c r="TUD49" s="567"/>
      <c r="TUE49" s="79"/>
      <c r="TUF49" s="79"/>
      <c r="TUG49" s="566"/>
      <c r="TUH49" s="79"/>
      <c r="TUI49" s="79"/>
      <c r="TUJ49" s="79"/>
      <c r="TUK49" s="79"/>
      <c r="TUL49" s="79"/>
      <c r="TUM49" s="79"/>
      <c r="TUN49" s="566"/>
      <c r="TUO49" s="79"/>
      <c r="TUP49" s="79"/>
      <c r="TUQ49" s="79"/>
      <c r="TUR49" s="79"/>
      <c r="TUS49" s="567"/>
      <c r="TUT49" s="79"/>
      <c r="TUU49" s="79"/>
      <c r="TUV49" s="566"/>
      <c r="TUW49" s="79"/>
      <c r="TUX49" s="79"/>
      <c r="TUY49" s="79"/>
      <c r="TUZ49" s="79"/>
      <c r="TVA49" s="79"/>
      <c r="TVB49" s="79"/>
      <c r="TVC49" s="566"/>
      <c r="TVD49" s="79"/>
      <c r="TVE49" s="79"/>
      <c r="TVF49" s="79"/>
      <c r="TVG49" s="79"/>
      <c r="TVH49" s="567"/>
      <c r="TVI49" s="79"/>
      <c r="TVJ49" s="79"/>
      <c r="TVK49" s="566"/>
      <c r="TVL49" s="79"/>
      <c r="TVM49" s="79"/>
      <c r="TVN49" s="79"/>
      <c r="TVO49" s="79"/>
      <c r="TVP49" s="79"/>
      <c r="TVQ49" s="79"/>
      <c r="TVR49" s="566"/>
      <c r="TVS49" s="79"/>
      <c r="TVT49" s="79"/>
      <c r="TVU49" s="79"/>
      <c r="TVV49" s="79"/>
      <c r="TVW49" s="567"/>
      <c r="TVX49" s="79"/>
      <c r="TVY49" s="79"/>
      <c r="TVZ49" s="566"/>
      <c r="TWA49" s="79"/>
      <c r="TWB49" s="79"/>
      <c r="TWC49" s="79"/>
      <c r="TWD49" s="79"/>
      <c r="TWE49" s="79"/>
      <c r="TWF49" s="79"/>
      <c r="TWG49" s="566"/>
      <c r="TWH49" s="79"/>
      <c r="TWI49" s="79"/>
      <c r="TWJ49" s="79"/>
      <c r="TWK49" s="79"/>
      <c r="TWL49" s="567"/>
      <c r="TWM49" s="79"/>
      <c r="TWN49" s="79"/>
      <c r="TWO49" s="566"/>
      <c r="TWP49" s="79"/>
      <c r="TWQ49" s="79"/>
      <c r="TWR49" s="79"/>
      <c r="TWS49" s="79"/>
      <c r="TWT49" s="79"/>
      <c r="TWU49" s="79"/>
      <c r="TWV49" s="566"/>
      <c r="TWW49" s="79"/>
      <c r="TWX49" s="79"/>
      <c r="TWY49" s="79"/>
      <c r="TWZ49" s="79"/>
      <c r="TXA49" s="567"/>
      <c r="TXB49" s="79"/>
      <c r="TXC49" s="79"/>
      <c r="TXD49" s="566"/>
      <c r="TXE49" s="79"/>
      <c r="TXF49" s="79"/>
      <c r="TXG49" s="79"/>
      <c r="TXH49" s="79"/>
      <c r="TXI49" s="79"/>
      <c r="TXJ49" s="79"/>
      <c r="TXK49" s="566"/>
      <c r="TXL49" s="79"/>
      <c r="TXM49" s="79"/>
      <c r="TXN49" s="79"/>
      <c r="TXO49" s="79"/>
      <c r="TXP49" s="567"/>
      <c r="TXQ49" s="79"/>
      <c r="TXR49" s="79"/>
      <c r="TXS49" s="566"/>
      <c r="TXT49" s="79"/>
      <c r="TXU49" s="79"/>
      <c r="TXV49" s="79"/>
      <c r="TXW49" s="79"/>
      <c r="TXX49" s="79"/>
      <c r="TXY49" s="79"/>
      <c r="TXZ49" s="566"/>
      <c r="TYA49" s="79"/>
      <c r="TYB49" s="79"/>
      <c r="TYC49" s="79"/>
      <c r="TYD49" s="79"/>
      <c r="TYE49" s="567"/>
      <c r="TYF49" s="79"/>
      <c r="TYG49" s="79"/>
      <c r="TYH49" s="566"/>
      <c r="TYI49" s="79"/>
      <c r="TYJ49" s="79"/>
      <c r="TYK49" s="79"/>
      <c r="TYL49" s="79"/>
      <c r="TYM49" s="79"/>
      <c r="TYN49" s="79"/>
      <c r="TYO49" s="566"/>
      <c r="TYP49" s="79"/>
      <c r="TYQ49" s="79"/>
      <c r="TYR49" s="79"/>
      <c r="TYS49" s="79"/>
      <c r="TYT49" s="567"/>
      <c r="TYU49" s="79"/>
      <c r="TYV49" s="79"/>
      <c r="TYW49" s="566"/>
      <c r="TYX49" s="79"/>
      <c r="TYY49" s="79"/>
      <c r="TYZ49" s="79"/>
      <c r="TZA49" s="79"/>
      <c r="TZB49" s="79"/>
      <c r="TZC49" s="79"/>
      <c r="TZD49" s="566"/>
      <c r="TZE49" s="79"/>
      <c r="TZF49" s="79"/>
      <c r="TZG49" s="79"/>
      <c r="TZH49" s="79"/>
      <c r="TZI49" s="567"/>
      <c r="TZJ49" s="79"/>
      <c r="TZK49" s="79"/>
      <c r="TZL49" s="566"/>
      <c r="TZM49" s="79"/>
      <c r="TZN49" s="79"/>
      <c r="TZO49" s="79"/>
      <c r="TZP49" s="79"/>
      <c r="TZQ49" s="79"/>
      <c r="TZR49" s="79"/>
      <c r="TZS49" s="566"/>
      <c r="TZT49" s="79"/>
      <c r="TZU49" s="79"/>
      <c r="TZV49" s="79"/>
      <c r="TZW49" s="79"/>
      <c r="TZX49" s="567"/>
      <c r="TZY49" s="79"/>
      <c r="TZZ49" s="79"/>
      <c r="UAA49" s="566"/>
      <c r="UAB49" s="79"/>
      <c r="UAC49" s="79"/>
      <c r="UAD49" s="79"/>
      <c r="UAE49" s="79"/>
      <c r="UAF49" s="79"/>
      <c r="UAG49" s="79"/>
      <c r="UAH49" s="566"/>
      <c r="UAI49" s="79"/>
      <c r="UAJ49" s="79"/>
      <c r="UAK49" s="79"/>
      <c r="UAL49" s="79"/>
      <c r="UAM49" s="567"/>
      <c r="UAN49" s="79"/>
      <c r="UAO49" s="79"/>
      <c r="UAP49" s="566"/>
      <c r="UAQ49" s="79"/>
      <c r="UAR49" s="79"/>
      <c r="UAS49" s="79"/>
      <c r="UAT49" s="79"/>
      <c r="UAU49" s="79"/>
      <c r="UAV49" s="79"/>
      <c r="UAW49" s="566"/>
      <c r="UAX49" s="79"/>
      <c r="UAY49" s="79"/>
      <c r="UAZ49" s="79"/>
      <c r="UBA49" s="79"/>
      <c r="UBB49" s="567"/>
      <c r="UBC49" s="79"/>
      <c r="UBD49" s="79"/>
      <c r="UBE49" s="566"/>
      <c r="UBF49" s="79"/>
      <c r="UBG49" s="79"/>
      <c r="UBH49" s="79"/>
      <c r="UBI49" s="79"/>
      <c r="UBJ49" s="79"/>
      <c r="UBK49" s="79"/>
      <c r="UBL49" s="566"/>
      <c r="UBM49" s="79"/>
      <c r="UBN49" s="79"/>
      <c r="UBO49" s="79"/>
      <c r="UBP49" s="79"/>
      <c r="UBQ49" s="567"/>
      <c r="UBR49" s="79"/>
      <c r="UBS49" s="79"/>
      <c r="UBT49" s="566"/>
      <c r="UBU49" s="79"/>
      <c r="UBV49" s="79"/>
      <c r="UBW49" s="79"/>
      <c r="UBX49" s="79"/>
      <c r="UBY49" s="79"/>
      <c r="UBZ49" s="79"/>
      <c r="UCA49" s="566"/>
      <c r="UCB49" s="79"/>
      <c r="UCC49" s="79"/>
      <c r="UCD49" s="79"/>
      <c r="UCE49" s="79"/>
      <c r="UCF49" s="567"/>
      <c r="UCG49" s="79"/>
      <c r="UCH49" s="79"/>
      <c r="UCI49" s="566"/>
      <c r="UCJ49" s="79"/>
      <c r="UCK49" s="79"/>
      <c r="UCL49" s="79"/>
      <c r="UCM49" s="79"/>
      <c r="UCN49" s="79"/>
      <c r="UCO49" s="79"/>
      <c r="UCP49" s="566"/>
      <c r="UCQ49" s="79"/>
      <c r="UCR49" s="79"/>
      <c r="UCS49" s="79"/>
      <c r="UCT49" s="79"/>
      <c r="UCU49" s="567"/>
      <c r="UCV49" s="79"/>
      <c r="UCW49" s="79"/>
      <c r="UCX49" s="566"/>
      <c r="UCY49" s="79"/>
      <c r="UCZ49" s="79"/>
      <c r="UDA49" s="79"/>
      <c r="UDB49" s="79"/>
      <c r="UDC49" s="79"/>
      <c r="UDD49" s="79"/>
      <c r="UDE49" s="566"/>
      <c r="UDF49" s="79"/>
      <c r="UDG49" s="79"/>
      <c r="UDH49" s="79"/>
      <c r="UDI49" s="79"/>
      <c r="UDJ49" s="567"/>
      <c r="UDK49" s="79"/>
      <c r="UDL49" s="79"/>
      <c r="UDM49" s="566"/>
      <c r="UDN49" s="79"/>
      <c r="UDO49" s="79"/>
      <c r="UDP49" s="79"/>
      <c r="UDQ49" s="79"/>
      <c r="UDR49" s="79"/>
      <c r="UDS49" s="79"/>
      <c r="UDT49" s="566"/>
      <c r="UDU49" s="79"/>
      <c r="UDV49" s="79"/>
      <c r="UDW49" s="79"/>
      <c r="UDX49" s="79"/>
      <c r="UDY49" s="567"/>
      <c r="UDZ49" s="79"/>
      <c r="UEA49" s="79"/>
      <c r="UEB49" s="566"/>
      <c r="UEC49" s="79"/>
      <c r="UED49" s="79"/>
      <c r="UEE49" s="79"/>
      <c r="UEF49" s="79"/>
      <c r="UEG49" s="79"/>
      <c r="UEH49" s="79"/>
      <c r="UEI49" s="566"/>
      <c r="UEJ49" s="79"/>
      <c r="UEK49" s="79"/>
      <c r="UEL49" s="79"/>
      <c r="UEM49" s="79"/>
      <c r="UEN49" s="567"/>
      <c r="UEO49" s="79"/>
      <c r="UEP49" s="79"/>
      <c r="UEQ49" s="566"/>
      <c r="UER49" s="79"/>
      <c r="UES49" s="79"/>
      <c r="UET49" s="79"/>
      <c r="UEU49" s="79"/>
      <c r="UEV49" s="79"/>
      <c r="UEW49" s="79"/>
      <c r="UEX49" s="566"/>
      <c r="UEY49" s="79"/>
      <c r="UEZ49" s="79"/>
      <c r="UFA49" s="79"/>
      <c r="UFB49" s="79"/>
      <c r="UFC49" s="567"/>
      <c r="UFD49" s="79"/>
      <c r="UFE49" s="79"/>
      <c r="UFF49" s="566"/>
      <c r="UFG49" s="79"/>
      <c r="UFH49" s="79"/>
      <c r="UFI49" s="79"/>
      <c r="UFJ49" s="79"/>
      <c r="UFK49" s="79"/>
      <c r="UFL49" s="79"/>
      <c r="UFM49" s="566"/>
      <c r="UFN49" s="79"/>
      <c r="UFO49" s="79"/>
      <c r="UFP49" s="79"/>
      <c r="UFQ49" s="79"/>
      <c r="UFR49" s="567"/>
      <c r="UFS49" s="79"/>
      <c r="UFT49" s="79"/>
      <c r="UFU49" s="566"/>
      <c r="UFV49" s="79"/>
      <c r="UFW49" s="79"/>
      <c r="UFX49" s="79"/>
      <c r="UFY49" s="79"/>
      <c r="UFZ49" s="79"/>
      <c r="UGA49" s="79"/>
      <c r="UGB49" s="566"/>
      <c r="UGC49" s="79"/>
      <c r="UGD49" s="79"/>
      <c r="UGE49" s="79"/>
      <c r="UGF49" s="79"/>
      <c r="UGG49" s="567"/>
      <c r="UGH49" s="79"/>
      <c r="UGI49" s="79"/>
      <c r="UGJ49" s="566"/>
      <c r="UGK49" s="79"/>
      <c r="UGL49" s="79"/>
      <c r="UGM49" s="79"/>
      <c r="UGN49" s="79"/>
      <c r="UGO49" s="79"/>
      <c r="UGP49" s="79"/>
      <c r="UGQ49" s="566"/>
      <c r="UGR49" s="79"/>
      <c r="UGS49" s="79"/>
      <c r="UGT49" s="79"/>
      <c r="UGU49" s="79"/>
      <c r="UGV49" s="567"/>
      <c r="UGW49" s="79"/>
      <c r="UGX49" s="79"/>
      <c r="UGY49" s="566"/>
      <c r="UGZ49" s="79"/>
      <c r="UHA49" s="79"/>
      <c r="UHB49" s="79"/>
      <c r="UHC49" s="79"/>
      <c r="UHD49" s="79"/>
      <c r="UHE49" s="79"/>
      <c r="UHF49" s="566"/>
      <c r="UHG49" s="79"/>
      <c r="UHH49" s="79"/>
      <c r="UHI49" s="79"/>
      <c r="UHJ49" s="79"/>
      <c r="UHK49" s="567"/>
      <c r="UHL49" s="79"/>
      <c r="UHM49" s="79"/>
      <c r="UHN49" s="566"/>
      <c r="UHO49" s="79"/>
      <c r="UHP49" s="79"/>
      <c r="UHQ49" s="79"/>
      <c r="UHR49" s="79"/>
      <c r="UHS49" s="79"/>
      <c r="UHT49" s="79"/>
      <c r="UHU49" s="566"/>
      <c r="UHV49" s="79"/>
      <c r="UHW49" s="79"/>
      <c r="UHX49" s="79"/>
      <c r="UHY49" s="79"/>
      <c r="UHZ49" s="567"/>
      <c r="UIA49" s="79"/>
      <c r="UIB49" s="79"/>
      <c r="UIC49" s="566"/>
      <c r="UID49" s="79"/>
      <c r="UIE49" s="79"/>
      <c r="UIF49" s="79"/>
      <c r="UIG49" s="79"/>
      <c r="UIH49" s="79"/>
      <c r="UII49" s="79"/>
      <c r="UIJ49" s="566"/>
      <c r="UIK49" s="79"/>
      <c r="UIL49" s="79"/>
      <c r="UIM49" s="79"/>
      <c r="UIN49" s="79"/>
      <c r="UIO49" s="567"/>
      <c r="UIP49" s="79"/>
      <c r="UIQ49" s="79"/>
      <c r="UIR49" s="566"/>
      <c r="UIS49" s="79"/>
      <c r="UIT49" s="79"/>
      <c r="UIU49" s="79"/>
      <c r="UIV49" s="79"/>
      <c r="UIW49" s="79"/>
      <c r="UIX49" s="79"/>
      <c r="UIY49" s="566"/>
      <c r="UIZ49" s="79"/>
      <c r="UJA49" s="79"/>
      <c r="UJB49" s="79"/>
      <c r="UJC49" s="79"/>
      <c r="UJD49" s="567"/>
      <c r="UJE49" s="79"/>
      <c r="UJF49" s="79"/>
      <c r="UJG49" s="566"/>
      <c r="UJH49" s="79"/>
      <c r="UJI49" s="79"/>
      <c r="UJJ49" s="79"/>
      <c r="UJK49" s="79"/>
      <c r="UJL49" s="79"/>
      <c r="UJM49" s="79"/>
      <c r="UJN49" s="566"/>
      <c r="UJO49" s="79"/>
      <c r="UJP49" s="79"/>
      <c r="UJQ49" s="79"/>
      <c r="UJR49" s="79"/>
      <c r="UJS49" s="567"/>
      <c r="UJT49" s="79"/>
      <c r="UJU49" s="79"/>
      <c r="UJV49" s="566"/>
      <c r="UJW49" s="79"/>
      <c r="UJX49" s="79"/>
      <c r="UJY49" s="79"/>
      <c r="UJZ49" s="79"/>
      <c r="UKA49" s="79"/>
      <c r="UKB49" s="79"/>
      <c r="UKC49" s="566"/>
      <c r="UKD49" s="79"/>
      <c r="UKE49" s="79"/>
      <c r="UKF49" s="79"/>
      <c r="UKG49" s="79"/>
      <c r="UKH49" s="567"/>
      <c r="UKI49" s="79"/>
      <c r="UKJ49" s="79"/>
      <c r="UKK49" s="566"/>
      <c r="UKL49" s="79"/>
      <c r="UKM49" s="79"/>
      <c r="UKN49" s="79"/>
      <c r="UKO49" s="79"/>
      <c r="UKP49" s="79"/>
      <c r="UKQ49" s="79"/>
      <c r="UKR49" s="566"/>
      <c r="UKS49" s="79"/>
      <c r="UKT49" s="79"/>
      <c r="UKU49" s="79"/>
      <c r="UKV49" s="79"/>
      <c r="UKW49" s="567"/>
      <c r="UKX49" s="79"/>
      <c r="UKY49" s="79"/>
      <c r="UKZ49" s="566"/>
      <c r="ULA49" s="79"/>
      <c r="ULB49" s="79"/>
      <c r="ULC49" s="79"/>
      <c r="ULD49" s="79"/>
      <c r="ULE49" s="79"/>
      <c r="ULF49" s="79"/>
      <c r="ULG49" s="566"/>
      <c r="ULH49" s="79"/>
      <c r="ULI49" s="79"/>
      <c r="ULJ49" s="79"/>
      <c r="ULK49" s="79"/>
      <c r="ULL49" s="567"/>
      <c r="ULM49" s="79"/>
      <c r="ULN49" s="79"/>
      <c r="ULO49" s="566"/>
      <c r="ULP49" s="79"/>
      <c r="ULQ49" s="79"/>
      <c r="ULR49" s="79"/>
      <c r="ULS49" s="79"/>
      <c r="ULT49" s="79"/>
      <c r="ULU49" s="79"/>
      <c r="ULV49" s="566"/>
      <c r="ULW49" s="79"/>
      <c r="ULX49" s="79"/>
      <c r="ULY49" s="79"/>
      <c r="ULZ49" s="79"/>
      <c r="UMA49" s="567"/>
      <c r="UMB49" s="79"/>
      <c r="UMC49" s="79"/>
      <c r="UMD49" s="566"/>
      <c r="UME49" s="79"/>
      <c r="UMF49" s="79"/>
      <c r="UMG49" s="79"/>
      <c r="UMH49" s="79"/>
      <c r="UMI49" s="79"/>
      <c r="UMJ49" s="79"/>
      <c r="UMK49" s="566"/>
      <c r="UML49" s="79"/>
      <c r="UMM49" s="79"/>
      <c r="UMN49" s="79"/>
      <c r="UMO49" s="79"/>
      <c r="UMP49" s="567"/>
      <c r="UMQ49" s="79"/>
      <c r="UMR49" s="79"/>
      <c r="UMS49" s="566"/>
      <c r="UMT49" s="79"/>
      <c r="UMU49" s="79"/>
      <c r="UMV49" s="79"/>
      <c r="UMW49" s="79"/>
      <c r="UMX49" s="79"/>
      <c r="UMY49" s="79"/>
      <c r="UMZ49" s="566"/>
      <c r="UNA49" s="79"/>
      <c r="UNB49" s="79"/>
      <c r="UNC49" s="79"/>
      <c r="UND49" s="79"/>
      <c r="UNE49" s="567"/>
      <c r="UNF49" s="79"/>
      <c r="UNG49" s="79"/>
      <c r="UNH49" s="566"/>
      <c r="UNI49" s="79"/>
      <c r="UNJ49" s="79"/>
      <c r="UNK49" s="79"/>
      <c r="UNL49" s="79"/>
      <c r="UNM49" s="79"/>
      <c r="UNN49" s="79"/>
      <c r="UNO49" s="566"/>
      <c r="UNP49" s="79"/>
      <c r="UNQ49" s="79"/>
      <c r="UNR49" s="79"/>
      <c r="UNS49" s="79"/>
      <c r="UNT49" s="567"/>
      <c r="UNU49" s="79"/>
      <c r="UNV49" s="79"/>
      <c r="UNW49" s="566"/>
      <c r="UNX49" s="79"/>
      <c r="UNY49" s="79"/>
      <c r="UNZ49" s="79"/>
      <c r="UOA49" s="79"/>
      <c r="UOB49" s="79"/>
      <c r="UOC49" s="79"/>
      <c r="UOD49" s="566"/>
      <c r="UOE49" s="79"/>
      <c r="UOF49" s="79"/>
      <c r="UOG49" s="79"/>
      <c r="UOH49" s="79"/>
      <c r="UOI49" s="567"/>
      <c r="UOJ49" s="79"/>
      <c r="UOK49" s="79"/>
      <c r="UOL49" s="566"/>
      <c r="UOM49" s="79"/>
      <c r="UON49" s="79"/>
      <c r="UOO49" s="79"/>
      <c r="UOP49" s="79"/>
      <c r="UOQ49" s="79"/>
      <c r="UOR49" s="79"/>
      <c r="UOS49" s="566"/>
      <c r="UOT49" s="79"/>
      <c r="UOU49" s="79"/>
      <c r="UOV49" s="79"/>
      <c r="UOW49" s="79"/>
      <c r="UOX49" s="567"/>
      <c r="UOY49" s="79"/>
      <c r="UOZ49" s="79"/>
      <c r="UPA49" s="566"/>
      <c r="UPB49" s="79"/>
      <c r="UPC49" s="79"/>
      <c r="UPD49" s="79"/>
      <c r="UPE49" s="79"/>
      <c r="UPF49" s="79"/>
      <c r="UPG49" s="79"/>
      <c r="UPH49" s="566"/>
      <c r="UPI49" s="79"/>
      <c r="UPJ49" s="79"/>
      <c r="UPK49" s="79"/>
      <c r="UPL49" s="79"/>
      <c r="UPM49" s="567"/>
      <c r="UPN49" s="79"/>
      <c r="UPO49" s="79"/>
      <c r="UPP49" s="566"/>
      <c r="UPQ49" s="79"/>
      <c r="UPR49" s="79"/>
      <c r="UPS49" s="79"/>
      <c r="UPT49" s="79"/>
      <c r="UPU49" s="79"/>
      <c r="UPV49" s="79"/>
      <c r="UPW49" s="566"/>
      <c r="UPX49" s="79"/>
      <c r="UPY49" s="79"/>
      <c r="UPZ49" s="79"/>
      <c r="UQA49" s="79"/>
      <c r="UQB49" s="567"/>
      <c r="UQC49" s="79"/>
      <c r="UQD49" s="79"/>
      <c r="UQE49" s="566"/>
      <c r="UQF49" s="79"/>
      <c r="UQG49" s="79"/>
      <c r="UQH49" s="79"/>
      <c r="UQI49" s="79"/>
      <c r="UQJ49" s="79"/>
      <c r="UQK49" s="79"/>
      <c r="UQL49" s="566"/>
      <c r="UQM49" s="79"/>
      <c r="UQN49" s="79"/>
      <c r="UQO49" s="79"/>
      <c r="UQP49" s="79"/>
      <c r="UQQ49" s="567"/>
      <c r="UQR49" s="79"/>
      <c r="UQS49" s="79"/>
      <c r="UQT49" s="566"/>
      <c r="UQU49" s="79"/>
      <c r="UQV49" s="79"/>
      <c r="UQW49" s="79"/>
      <c r="UQX49" s="79"/>
      <c r="UQY49" s="79"/>
      <c r="UQZ49" s="79"/>
      <c r="URA49" s="566"/>
      <c r="URB49" s="79"/>
      <c r="URC49" s="79"/>
      <c r="URD49" s="79"/>
      <c r="URE49" s="79"/>
      <c r="URF49" s="567"/>
      <c r="URG49" s="79"/>
      <c r="URH49" s="79"/>
      <c r="URI49" s="566"/>
      <c r="URJ49" s="79"/>
      <c r="URK49" s="79"/>
      <c r="URL49" s="79"/>
      <c r="URM49" s="79"/>
      <c r="URN49" s="79"/>
      <c r="URO49" s="79"/>
      <c r="URP49" s="566"/>
      <c r="URQ49" s="79"/>
      <c r="URR49" s="79"/>
      <c r="URS49" s="79"/>
      <c r="URT49" s="79"/>
      <c r="URU49" s="567"/>
      <c r="URV49" s="79"/>
      <c r="URW49" s="79"/>
      <c r="URX49" s="566"/>
      <c r="URY49" s="79"/>
      <c r="URZ49" s="79"/>
      <c r="USA49" s="79"/>
      <c r="USB49" s="79"/>
      <c r="USC49" s="79"/>
      <c r="USD49" s="79"/>
      <c r="USE49" s="566"/>
      <c r="USF49" s="79"/>
      <c r="USG49" s="79"/>
      <c r="USH49" s="79"/>
      <c r="USI49" s="79"/>
      <c r="USJ49" s="567"/>
      <c r="USK49" s="79"/>
      <c r="USL49" s="79"/>
      <c r="USM49" s="566"/>
      <c r="USN49" s="79"/>
      <c r="USO49" s="79"/>
      <c r="USP49" s="79"/>
      <c r="USQ49" s="79"/>
      <c r="USR49" s="79"/>
      <c r="USS49" s="79"/>
      <c r="UST49" s="566"/>
      <c r="USU49" s="79"/>
      <c r="USV49" s="79"/>
      <c r="USW49" s="79"/>
      <c r="USX49" s="79"/>
      <c r="USY49" s="567"/>
      <c r="USZ49" s="79"/>
      <c r="UTA49" s="79"/>
      <c r="UTB49" s="566"/>
      <c r="UTC49" s="79"/>
      <c r="UTD49" s="79"/>
      <c r="UTE49" s="79"/>
      <c r="UTF49" s="79"/>
      <c r="UTG49" s="79"/>
      <c r="UTH49" s="79"/>
      <c r="UTI49" s="566"/>
      <c r="UTJ49" s="79"/>
      <c r="UTK49" s="79"/>
      <c r="UTL49" s="79"/>
      <c r="UTM49" s="79"/>
      <c r="UTN49" s="567"/>
      <c r="UTO49" s="79"/>
      <c r="UTP49" s="79"/>
      <c r="UTQ49" s="566"/>
      <c r="UTR49" s="79"/>
      <c r="UTS49" s="79"/>
      <c r="UTT49" s="79"/>
      <c r="UTU49" s="79"/>
      <c r="UTV49" s="79"/>
      <c r="UTW49" s="79"/>
      <c r="UTX49" s="566"/>
      <c r="UTY49" s="79"/>
      <c r="UTZ49" s="79"/>
      <c r="UUA49" s="79"/>
      <c r="UUB49" s="79"/>
      <c r="UUC49" s="567"/>
      <c r="UUD49" s="79"/>
      <c r="UUE49" s="79"/>
      <c r="UUF49" s="566"/>
      <c r="UUG49" s="79"/>
      <c r="UUH49" s="79"/>
      <c r="UUI49" s="79"/>
      <c r="UUJ49" s="79"/>
      <c r="UUK49" s="79"/>
      <c r="UUL49" s="79"/>
      <c r="UUM49" s="566"/>
      <c r="UUN49" s="79"/>
      <c r="UUO49" s="79"/>
      <c r="UUP49" s="79"/>
      <c r="UUQ49" s="79"/>
      <c r="UUR49" s="567"/>
      <c r="UUS49" s="79"/>
      <c r="UUT49" s="79"/>
      <c r="UUU49" s="566"/>
      <c r="UUV49" s="79"/>
      <c r="UUW49" s="79"/>
      <c r="UUX49" s="79"/>
      <c r="UUY49" s="79"/>
      <c r="UUZ49" s="79"/>
      <c r="UVA49" s="79"/>
      <c r="UVB49" s="566"/>
      <c r="UVC49" s="79"/>
      <c r="UVD49" s="79"/>
      <c r="UVE49" s="79"/>
      <c r="UVF49" s="79"/>
      <c r="UVG49" s="567"/>
      <c r="UVH49" s="79"/>
      <c r="UVI49" s="79"/>
      <c r="UVJ49" s="566"/>
      <c r="UVK49" s="79"/>
      <c r="UVL49" s="79"/>
      <c r="UVM49" s="79"/>
      <c r="UVN49" s="79"/>
      <c r="UVO49" s="79"/>
      <c r="UVP49" s="79"/>
      <c r="UVQ49" s="566"/>
      <c r="UVR49" s="79"/>
      <c r="UVS49" s="79"/>
      <c r="UVT49" s="79"/>
      <c r="UVU49" s="79"/>
      <c r="UVV49" s="567"/>
      <c r="UVW49" s="79"/>
      <c r="UVX49" s="79"/>
      <c r="UVY49" s="566"/>
      <c r="UVZ49" s="79"/>
      <c r="UWA49" s="79"/>
      <c r="UWB49" s="79"/>
      <c r="UWC49" s="79"/>
      <c r="UWD49" s="79"/>
      <c r="UWE49" s="79"/>
      <c r="UWF49" s="566"/>
      <c r="UWG49" s="79"/>
      <c r="UWH49" s="79"/>
      <c r="UWI49" s="79"/>
      <c r="UWJ49" s="79"/>
      <c r="UWK49" s="567"/>
      <c r="UWL49" s="79"/>
      <c r="UWM49" s="79"/>
      <c r="UWN49" s="566"/>
      <c r="UWO49" s="79"/>
      <c r="UWP49" s="79"/>
      <c r="UWQ49" s="79"/>
      <c r="UWR49" s="79"/>
      <c r="UWS49" s="79"/>
      <c r="UWT49" s="79"/>
      <c r="UWU49" s="566"/>
      <c r="UWV49" s="79"/>
      <c r="UWW49" s="79"/>
      <c r="UWX49" s="79"/>
      <c r="UWY49" s="79"/>
      <c r="UWZ49" s="567"/>
      <c r="UXA49" s="79"/>
      <c r="UXB49" s="79"/>
      <c r="UXC49" s="566"/>
      <c r="UXD49" s="79"/>
      <c r="UXE49" s="79"/>
      <c r="UXF49" s="79"/>
      <c r="UXG49" s="79"/>
      <c r="UXH49" s="79"/>
      <c r="UXI49" s="79"/>
      <c r="UXJ49" s="566"/>
      <c r="UXK49" s="79"/>
      <c r="UXL49" s="79"/>
      <c r="UXM49" s="79"/>
      <c r="UXN49" s="79"/>
      <c r="UXO49" s="567"/>
      <c r="UXP49" s="79"/>
      <c r="UXQ49" s="79"/>
      <c r="UXR49" s="566"/>
      <c r="UXS49" s="79"/>
      <c r="UXT49" s="79"/>
      <c r="UXU49" s="79"/>
      <c r="UXV49" s="79"/>
      <c r="UXW49" s="79"/>
      <c r="UXX49" s="79"/>
      <c r="UXY49" s="566"/>
      <c r="UXZ49" s="79"/>
      <c r="UYA49" s="79"/>
      <c r="UYB49" s="79"/>
      <c r="UYC49" s="79"/>
      <c r="UYD49" s="567"/>
      <c r="UYE49" s="79"/>
      <c r="UYF49" s="79"/>
      <c r="UYG49" s="566"/>
      <c r="UYH49" s="79"/>
      <c r="UYI49" s="79"/>
      <c r="UYJ49" s="79"/>
      <c r="UYK49" s="79"/>
      <c r="UYL49" s="79"/>
      <c r="UYM49" s="79"/>
      <c r="UYN49" s="566"/>
      <c r="UYO49" s="79"/>
      <c r="UYP49" s="79"/>
      <c r="UYQ49" s="79"/>
      <c r="UYR49" s="79"/>
      <c r="UYS49" s="567"/>
      <c r="UYT49" s="79"/>
      <c r="UYU49" s="79"/>
      <c r="UYV49" s="566"/>
      <c r="UYW49" s="79"/>
      <c r="UYX49" s="79"/>
      <c r="UYY49" s="79"/>
      <c r="UYZ49" s="79"/>
      <c r="UZA49" s="79"/>
      <c r="UZB49" s="79"/>
      <c r="UZC49" s="566"/>
      <c r="UZD49" s="79"/>
      <c r="UZE49" s="79"/>
      <c r="UZF49" s="79"/>
      <c r="UZG49" s="79"/>
      <c r="UZH49" s="567"/>
      <c r="UZI49" s="79"/>
      <c r="UZJ49" s="79"/>
      <c r="UZK49" s="566"/>
      <c r="UZL49" s="79"/>
      <c r="UZM49" s="79"/>
      <c r="UZN49" s="79"/>
      <c r="UZO49" s="79"/>
      <c r="UZP49" s="79"/>
      <c r="UZQ49" s="79"/>
      <c r="UZR49" s="566"/>
      <c r="UZS49" s="79"/>
      <c r="UZT49" s="79"/>
      <c r="UZU49" s="79"/>
      <c r="UZV49" s="79"/>
      <c r="UZW49" s="567"/>
      <c r="UZX49" s="79"/>
      <c r="UZY49" s="79"/>
      <c r="UZZ49" s="566"/>
      <c r="VAA49" s="79"/>
      <c r="VAB49" s="79"/>
      <c r="VAC49" s="79"/>
      <c r="VAD49" s="79"/>
      <c r="VAE49" s="79"/>
      <c r="VAF49" s="79"/>
      <c r="VAG49" s="566"/>
      <c r="VAH49" s="79"/>
      <c r="VAI49" s="79"/>
      <c r="VAJ49" s="79"/>
      <c r="VAK49" s="79"/>
      <c r="VAL49" s="567"/>
      <c r="VAM49" s="79"/>
      <c r="VAN49" s="79"/>
      <c r="VAO49" s="566"/>
      <c r="VAP49" s="79"/>
      <c r="VAQ49" s="79"/>
      <c r="VAR49" s="79"/>
      <c r="VAS49" s="79"/>
      <c r="VAT49" s="79"/>
      <c r="VAU49" s="79"/>
      <c r="VAV49" s="566"/>
      <c r="VAW49" s="79"/>
      <c r="VAX49" s="79"/>
      <c r="VAY49" s="79"/>
      <c r="VAZ49" s="79"/>
      <c r="VBA49" s="567"/>
      <c r="VBB49" s="79"/>
      <c r="VBC49" s="79"/>
      <c r="VBD49" s="566"/>
      <c r="VBE49" s="79"/>
      <c r="VBF49" s="79"/>
      <c r="VBG49" s="79"/>
      <c r="VBH49" s="79"/>
      <c r="VBI49" s="79"/>
      <c r="VBJ49" s="79"/>
      <c r="VBK49" s="566"/>
      <c r="VBL49" s="79"/>
      <c r="VBM49" s="79"/>
      <c r="VBN49" s="79"/>
      <c r="VBO49" s="79"/>
      <c r="VBP49" s="567"/>
      <c r="VBQ49" s="79"/>
      <c r="VBR49" s="79"/>
      <c r="VBS49" s="566"/>
      <c r="VBT49" s="79"/>
      <c r="VBU49" s="79"/>
      <c r="VBV49" s="79"/>
      <c r="VBW49" s="79"/>
      <c r="VBX49" s="79"/>
      <c r="VBY49" s="79"/>
      <c r="VBZ49" s="566"/>
      <c r="VCA49" s="79"/>
      <c r="VCB49" s="79"/>
      <c r="VCC49" s="79"/>
      <c r="VCD49" s="79"/>
      <c r="VCE49" s="567"/>
      <c r="VCF49" s="79"/>
      <c r="VCG49" s="79"/>
      <c r="VCH49" s="566"/>
      <c r="VCI49" s="79"/>
      <c r="VCJ49" s="79"/>
      <c r="VCK49" s="79"/>
      <c r="VCL49" s="79"/>
      <c r="VCM49" s="79"/>
      <c r="VCN49" s="79"/>
      <c r="VCO49" s="566"/>
      <c r="VCP49" s="79"/>
      <c r="VCQ49" s="79"/>
      <c r="VCR49" s="79"/>
      <c r="VCS49" s="79"/>
      <c r="VCT49" s="567"/>
      <c r="VCU49" s="79"/>
      <c r="VCV49" s="79"/>
      <c r="VCW49" s="566"/>
      <c r="VCX49" s="79"/>
      <c r="VCY49" s="79"/>
      <c r="VCZ49" s="79"/>
      <c r="VDA49" s="79"/>
      <c r="VDB49" s="79"/>
      <c r="VDC49" s="79"/>
      <c r="VDD49" s="566"/>
      <c r="VDE49" s="79"/>
      <c r="VDF49" s="79"/>
      <c r="VDG49" s="79"/>
      <c r="VDH49" s="79"/>
      <c r="VDI49" s="567"/>
      <c r="VDJ49" s="79"/>
      <c r="VDK49" s="79"/>
      <c r="VDL49" s="566"/>
      <c r="VDM49" s="79"/>
      <c r="VDN49" s="79"/>
      <c r="VDO49" s="79"/>
      <c r="VDP49" s="79"/>
      <c r="VDQ49" s="79"/>
      <c r="VDR49" s="79"/>
      <c r="VDS49" s="566"/>
      <c r="VDT49" s="79"/>
      <c r="VDU49" s="79"/>
      <c r="VDV49" s="79"/>
      <c r="VDW49" s="79"/>
      <c r="VDX49" s="567"/>
      <c r="VDY49" s="79"/>
      <c r="VDZ49" s="79"/>
      <c r="VEA49" s="566"/>
      <c r="VEB49" s="79"/>
      <c r="VEC49" s="79"/>
      <c r="VED49" s="79"/>
      <c r="VEE49" s="79"/>
      <c r="VEF49" s="79"/>
      <c r="VEG49" s="79"/>
      <c r="VEH49" s="566"/>
      <c r="VEI49" s="79"/>
      <c r="VEJ49" s="79"/>
      <c r="VEK49" s="79"/>
      <c r="VEL49" s="79"/>
      <c r="VEM49" s="567"/>
      <c r="VEN49" s="79"/>
      <c r="VEO49" s="79"/>
      <c r="VEP49" s="566"/>
      <c r="VEQ49" s="79"/>
      <c r="VER49" s="79"/>
      <c r="VES49" s="79"/>
      <c r="VET49" s="79"/>
      <c r="VEU49" s="79"/>
      <c r="VEV49" s="79"/>
      <c r="VEW49" s="566"/>
      <c r="VEX49" s="79"/>
      <c r="VEY49" s="79"/>
      <c r="VEZ49" s="79"/>
      <c r="VFA49" s="79"/>
      <c r="VFB49" s="567"/>
      <c r="VFC49" s="79"/>
      <c r="VFD49" s="79"/>
      <c r="VFE49" s="566"/>
      <c r="VFF49" s="79"/>
      <c r="VFG49" s="79"/>
      <c r="VFH49" s="79"/>
      <c r="VFI49" s="79"/>
      <c r="VFJ49" s="79"/>
      <c r="VFK49" s="79"/>
      <c r="VFL49" s="566"/>
      <c r="VFM49" s="79"/>
      <c r="VFN49" s="79"/>
      <c r="VFO49" s="79"/>
      <c r="VFP49" s="79"/>
      <c r="VFQ49" s="567"/>
      <c r="VFR49" s="79"/>
      <c r="VFS49" s="79"/>
      <c r="VFT49" s="566"/>
      <c r="VFU49" s="79"/>
      <c r="VFV49" s="79"/>
      <c r="VFW49" s="79"/>
      <c r="VFX49" s="79"/>
      <c r="VFY49" s="79"/>
      <c r="VFZ49" s="79"/>
      <c r="VGA49" s="566"/>
      <c r="VGB49" s="79"/>
      <c r="VGC49" s="79"/>
      <c r="VGD49" s="79"/>
      <c r="VGE49" s="79"/>
      <c r="VGF49" s="567"/>
      <c r="VGG49" s="79"/>
      <c r="VGH49" s="79"/>
      <c r="VGI49" s="566"/>
      <c r="VGJ49" s="79"/>
      <c r="VGK49" s="79"/>
      <c r="VGL49" s="79"/>
      <c r="VGM49" s="79"/>
      <c r="VGN49" s="79"/>
      <c r="VGO49" s="79"/>
      <c r="VGP49" s="566"/>
      <c r="VGQ49" s="79"/>
      <c r="VGR49" s="79"/>
      <c r="VGS49" s="79"/>
      <c r="VGT49" s="79"/>
      <c r="VGU49" s="567"/>
      <c r="VGV49" s="79"/>
      <c r="VGW49" s="79"/>
      <c r="VGX49" s="566"/>
      <c r="VGY49" s="79"/>
      <c r="VGZ49" s="79"/>
      <c r="VHA49" s="79"/>
      <c r="VHB49" s="79"/>
      <c r="VHC49" s="79"/>
      <c r="VHD49" s="79"/>
      <c r="VHE49" s="566"/>
      <c r="VHF49" s="79"/>
      <c r="VHG49" s="79"/>
      <c r="VHH49" s="79"/>
      <c r="VHI49" s="79"/>
      <c r="VHJ49" s="567"/>
      <c r="VHK49" s="79"/>
      <c r="VHL49" s="79"/>
      <c r="VHM49" s="566"/>
      <c r="VHN49" s="79"/>
      <c r="VHO49" s="79"/>
      <c r="VHP49" s="79"/>
      <c r="VHQ49" s="79"/>
      <c r="VHR49" s="79"/>
      <c r="VHS49" s="79"/>
      <c r="VHT49" s="566"/>
      <c r="VHU49" s="79"/>
      <c r="VHV49" s="79"/>
      <c r="VHW49" s="79"/>
      <c r="VHX49" s="79"/>
      <c r="VHY49" s="567"/>
      <c r="VHZ49" s="79"/>
      <c r="VIA49" s="79"/>
      <c r="VIB49" s="566"/>
      <c r="VIC49" s="79"/>
      <c r="VID49" s="79"/>
      <c r="VIE49" s="79"/>
      <c r="VIF49" s="79"/>
      <c r="VIG49" s="79"/>
      <c r="VIH49" s="79"/>
      <c r="VII49" s="566"/>
      <c r="VIJ49" s="79"/>
      <c r="VIK49" s="79"/>
      <c r="VIL49" s="79"/>
      <c r="VIM49" s="79"/>
      <c r="VIN49" s="567"/>
      <c r="VIO49" s="79"/>
      <c r="VIP49" s="79"/>
      <c r="VIQ49" s="566"/>
      <c r="VIR49" s="79"/>
      <c r="VIS49" s="79"/>
      <c r="VIT49" s="79"/>
      <c r="VIU49" s="79"/>
      <c r="VIV49" s="79"/>
      <c r="VIW49" s="79"/>
      <c r="VIX49" s="566"/>
      <c r="VIY49" s="79"/>
      <c r="VIZ49" s="79"/>
      <c r="VJA49" s="79"/>
      <c r="VJB49" s="79"/>
      <c r="VJC49" s="567"/>
      <c r="VJD49" s="79"/>
      <c r="VJE49" s="79"/>
      <c r="VJF49" s="566"/>
      <c r="VJG49" s="79"/>
      <c r="VJH49" s="79"/>
      <c r="VJI49" s="79"/>
      <c r="VJJ49" s="79"/>
      <c r="VJK49" s="79"/>
      <c r="VJL49" s="79"/>
      <c r="VJM49" s="566"/>
      <c r="VJN49" s="79"/>
      <c r="VJO49" s="79"/>
      <c r="VJP49" s="79"/>
      <c r="VJQ49" s="79"/>
      <c r="VJR49" s="567"/>
      <c r="VJS49" s="79"/>
      <c r="VJT49" s="79"/>
      <c r="VJU49" s="566"/>
      <c r="VJV49" s="79"/>
      <c r="VJW49" s="79"/>
      <c r="VJX49" s="79"/>
      <c r="VJY49" s="79"/>
      <c r="VJZ49" s="79"/>
      <c r="VKA49" s="79"/>
      <c r="VKB49" s="566"/>
      <c r="VKC49" s="79"/>
      <c r="VKD49" s="79"/>
      <c r="VKE49" s="79"/>
      <c r="VKF49" s="79"/>
      <c r="VKG49" s="567"/>
      <c r="VKH49" s="79"/>
      <c r="VKI49" s="79"/>
      <c r="VKJ49" s="566"/>
      <c r="VKK49" s="79"/>
      <c r="VKL49" s="79"/>
      <c r="VKM49" s="79"/>
      <c r="VKN49" s="79"/>
      <c r="VKO49" s="79"/>
      <c r="VKP49" s="79"/>
      <c r="VKQ49" s="566"/>
      <c r="VKR49" s="79"/>
      <c r="VKS49" s="79"/>
      <c r="VKT49" s="79"/>
      <c r="VKU49" s="79"/>
      <c r="VKV49" s="567"/>
      <c r="VKW49" s="79"/>
      <c r="VKX49" s="79"/>
      <c r="VKY49" s="566"/>
      <c r="VKZ49" s="79"/>
      <c r="VLA49" s="79"/>
      <c r="VLB49" s="79"/>
      <c r="VLC49" s="79"/>
      <c r="VLD49" s="79"/>
      <c r="VLE49" s="79"/>
      <c r="VLF49" s="566"/>
      <c r="VLG49" s="79"/>
      <c r="VLH49" s="79"/>
      <c r="VLI49" s="79"/>
      <c r="VLJ49" s="79"/>
      <c r="VLK49" s="567"/>
      <c r="VLL49" s="79"/>
      <c r="VLM49" s="79"/>
      <c r="VLN49" s="566"/>
      <c r="VLO49" s="79"/>
      <c r="VLP49" s="79"/>
      <c r="VLQ49" s="79"/>
      <c r="VLR49" s="79"/>
      <c r="VLS49" s="79"/>
      <c r="VLT49" s="79"/>
      <c r="VLU49" s="566"/>
      <c r="VLV49" s="79"/>
      <c r="VLW49" s="79"/>
      <c r="VLX49" s="79"/>
      <c r="VLY49" s="79"/>
      <c r="VLZ49" s="567"/>
      <c r="VMA49" s="79"/>
      <c r="VMB49" s="79"/>
      <c r="VMC49" s="566"/>
      <c r="VMD49" s="79"/>
      <c r="VME49" s="79"/>
      <c r="VMF49" s="79"/>
      <c r="VMG49" s="79"/>
      <c r="VMH49" s="79"/>
      <c r="VMI49" s="79"/>
      <c r="VMJ49" s="566"/>
      <c r="VMK49" s="79"/>
      <c r="VML49" s="79"/>
      <c r="VMM49" s="79"/>
      <c r="VMN49" s="79"/>
      <c r="VMO49" s="567"/>
      <c r="VMP49" s="79"/>
      <c r="VMQ49" s="79"/>
      <c r="VMR49" s="566"/>
      <c r="VMS49" s="79"/>
      <c r="VMT49" s="79"/>
      <c r="VMU49" s="79"/>
      <c r="VMV49" s="79"/>
      <c r="VMW49" s="79"/>
      <c r="VMX49" s="79"/>
      <c r="VMY49" s="566"/>
      <c r="VMZ49" s="79"/>
      <c r="VNA49" s="79"/>
      <c r="VNB49" s="79"/>
      <c r="VNC49" s="79"/>
      <c r="VND49" s="567"/>
      <c r="VNE49" s="79"/>
      <c r="VNF49" s="79"/>
      <c r="VNG49" s="566"/>
      <c r="VNH49" s="79"/>
      <c r="VNI49" s="79"/>
      <c r="VNJ49" s="79"/>
      <c r="VNK49" s="79"/>
      <c r="VNL49" s="79"/>
      <c r="VNM49" s="79"/>
      <c r="VNN49" s="566"/>
      <c r="VNO49" s="79"/>
      <c r="VNP49" s="79"/>
      <c r="VNQ49" s="79"/>
      <c r="VNR49" s="79"/>
      <c r="VNS49" s="567"/>
      <c r="VNT49" s="79"/>
      <c r="VNU49" s="79"/>
      <c r="VNV49" s="566"/>
      <c r="VNW49" s="79"/>
      <c r="VNX49" s="79"/>
      <c r="VNY49" s="79"/>
      <c r="VNZ49" s="79"/>
      <c r="VOA49" s="79"/>
      <c r="VOB49" s="79"/>
      <c r="VOC49" s="566"/>
      <c r="VOD49" s="79"/>
      <c r="VOE49" s="79"/>
      <c r="VOF49" s="79"/>
      <c r="VOG49" s="79"/>
      <c r="VOH49" s="567"/>
      <c r="VOI49" s="79"/>
      <c r="VOJ49" s="79"/>
      <c r="VOK49" s="566"/>
      <c r="VOL49" s="79"/>
      <c r="VOM49" s="79"/>
      <c r="VON49" s="79"/>
      <c r="VOO49" s="79"/>
      <c r="VOP49" s="79"/>
      <c r="VOQ49" s="79"/>
      <c r="VOR49" s="566"/>
      <c r="VOS49" s="79"/>
      <c r="VOT49" s="79"/>
      <c r="VOU49" s="79"/>
      <c r="VOV49" s="79"/>
      <c r="VOW49" s="567"/>
      <c r="VOX49" s="79"/>
      <c r="VOY49" s="79"/>
      <c r="VOZ49" s="566"/>
      <c r="VPA49" s="79"/>
      <c r="VPB49" s="79"/>
      <c r="VPC49" s="79"/>
      <c r="VPD49" s="79"/>
      <c r="VPE49" s="79"/>
      <c r="VPF49" s="79"/>
      <c r="VPG49" s="566"/>
      <c r="VPH49" s="79"/>
      <c r="VPI49" s="79"/>
      <c r="VPJ49" s="79"/>
      <c r="VPK49" s="79"/>
      <c r="VPL49" s="567"/>
      <c r="VPM49" s="79"/>
      <c r="VPN49" s="79"/>
      <c r="VPO49" s="566"/>
      <c r="VPP49" s="79"/>
      <c r="VPQ49" s="79"/>
      <c r="VPR49" s="79"/>
      <c r="VPS49" s="79"/>
      <c r="VPT49" s="79"/>
      <c r="VPU49" s="79"/>
      <c r="VPV49" s="566"/>
      <c r="VPW49" s="79"/>
      <c r="VPX49" s="79"/>
      <c r="VPY49" s="79"/>
      <c r="VPZ49" s="79"/>
      <c r="VQA49" s="567"/>
      <c r="VQB49" s="79"/>
      <c r="VQC49" s="79"/>
      <c r="VQD49" s="566"/>
      <c r="VQE49" s="79"/>
      <c r="VQF49" s="79"/>
      <c r="VQG49" s="79"/>
      <c r="VQH49" s="79"/>
      <c r="VQI49" s="79"/>
      <c r="VQJ49" s="79"/>
      <c r="VQK49" s="566"/>
      <c r="VQL49" s="79"/>
      <c r="VQM49" s="79"/>
      <c r="VQN49" s="79"/>
      <c r="VQO49" s="79"/>
      <c r="VQP49" s="567"/>
      <c r="VQQ49" s="79"/>
      <c r="VQR49" s="79"/>
      <c r="VQS49" s="566"/>
      <c r="VQT49" s="79"/>
      <c r="VQU49" s="79"/>
      <c r="VQV49" s="79"/>
      <c r="VQW49" s="79"/>
      <c r="VQX49" s="79"/>
      <c r="VQY49" s="79"/>
      <c r="VQZ49" s="566"/>
      <c r="VRA49" s="79"/>
      <c r="VRB49" s="79"/>
      <c r="VRC49" s="79"/>
      <c r="VRD49" s="79"/>
      <c r="VRE49" s="567"/>
      <c r="VRF49" s="79"/>
      <c r="VRG49" s="79"/>
      <c r="VRH49" s="566"/>
      <c r="VRI49" s="79"/>
      <c r="VRJ49" s="79"/>
      <c r="VRK49" s="79"/>
      <c r="VRL49" s="79"/>
      <c r="VRM49" s="79"/>
      <c r="VRN49" s="79"/>
      <c r="VRO49" s="566"/>
      <c r="VRP49" s="79"/>
      <c r="VRQ49" s="79"/>
      <c r="VRR49" s="79"/>
      <c r="VRS49" s="79"/>
      <c r="VRT49" s="567"/>
      <c r="VRU49" s="79"/>
      <c r="VRV49" s="79"/>
      <c r="VRW49" s="566"/>
      <c r="VRX49" s="79"/>
      <c r="VRY49" s="79"/>
      <c r="VRZ49" s="79"/>
      <c r="VSA49" s="79"/>
      <c r="VSB49" s="79"/>
      <c r="VSC49" s="79"/>
      <c r="VSD49" s="566"/>
      <c r="VSE49" s="79"/>
      <c r="VSF49" s="79"/>
      <c r="VSG49" s="79"/>
      <c r="VSH49" s="79"/>
      <c r="VSI49" s="567"/>
      <c r="VSJ49" s="79"/>
      <c r="VSK49" s="79"/>
      <c r="VSL49" s="566"/>
      <c r="VSM49" s="79"/>
      <c r="VSN49" s="79"/>
      <c r="VSO49" s="79"/>
      <c r="VSP49" s="79"/>
      <c r="VSQ49" s="79"/>
      <c r="VSR49" s="79"/>
      <c r="VSS49" s="566"/>
      <c r="VST49" s="79"/>
      <c r="VSU49" s="79"/>
      <c r="VSV49" s="79"/>
      <c r="VSW49" s="79"/>
      <c r="VSX49" s="567"/>
      <c r="VSY49" s="79"/>
      <c r="VSZ49" s="79"/>
      <c r="VTA49" s="566"/>
      <c r="VTB49" s="79"/>
      <c r="VTC49" s="79"/>
      <c r="VTD49" s="79"/>
      <c r="VTE49" s="79"/>
      <c r="VTF49" s="79"/>
      <c r="VTG49" s="79"/>
      <c r="VTH49" s="566"/>
      <c r="VTI49" s="79"/>
      <c r="VTJ49" s="79"/>
      <c r="VTK49" s="79"/>
      <c r="VTL49" s="79"/>
      <c r="VTM49" s="567"/>
      <c r="VTN49" s="79"/>
      <c r="VTO49" s="79"/>
      <c r="VTP49" s="566"/>
      <c r="VTQ49" s="79"/>
      <c r="VTR49" s="79"/>
      <c r="VTS49" s="79"/>
      <c r="VTT49" s="79"/>
      <c r="VTU49" s="79"/>
      <c r="VTV49" s="79"/>
      <c r="VTW49" s="566"/>
      <c r="VTX49" s="79"/>
      <c r="VTY49" s="79"/>
      <c r="VTZ49" s="79"/>
      <c r="VUA49" s="79"/>
      <c r="VUB49" s="567"/>
      <c r="VUC49" s="79"/>
      <c r="VUD49" s="79"/>
      <c r="VUE49" s="566"/>
      <c r="VUF49" s="79"/>
      <c r="VUG49" s="79"/>
      <c r="VUH49" s="79"/>
      <c r="VUI49" s="79"/>
      <c r="VUJ49" s="79"/>
      <c r="VUK49" s="79"/>
      <c r="VUL49" s="566"/>
      <c r="VUM49" s="79"/>
      <c r="VUN49" s="79"/>
      <c r="VUO49" s="79"/>
      <c r="VUP49" s="79"/>
      <c r="VUQ49" s="567"/>
      <c r="VUR49" s="79"/>
      <c r="VUS49" s="79"/>
      <c r="VUT49" s="566"/>
      <c r="VUU49" s="79"/>
      <c r="VUV49" s="79"/>
      <c r="VUW49" s="79"/>
      <c r="VUX49" s="79"/>
      <c r="VUY49" s="79"/>
      <c r="VUZ49" s="79"/>
      <c r="VVA49" s="566"/>
      <c r="VVB49" s="79"/>
      <c r="VVC49" s="79"/>
      <c r="VVD49" s="79"/>
      <c r="VVE49" s="79"/>
      <c r="VVF49" s="567"/>
      <c r="VVG49" s="79"/>
      <c r="VVH49" s="79"/>
      <c r="VVI49" s="566"/>
      <c r="VVJ49" s="79"/>
      <c r="VVK49" s="79"/>
      <c r="VVL49" s="79"/>
      <c r="VVM49" s="79"/>
      <c r="VVN49" s="79"/>
      <c r="VVO49" s="79"/>
      <c r="VVP49" s="566"/>
      <c r="VVQ49" s="79"/>
      <c r="VVR49" s="79"/>
      <c r="VVS49" s="79"/>
      <c r="VVT49" s="79"/>
      <c r="VVU49" s="567"/>
      <c r="VVV49" s="79"/>
      <c r="VVW49" s="79"/>
      <c r="VVX49" s="566"/>
      <c r="VVY49" s="79"/>
      <c r="VVZ49" s="79"/>
      <c r="VWA49" s="79"/>
      <c r="VWB49" s="79"/>
      <c r="VWC49" s="79"/>
      <c r="VWD49" s="79"/>
      <c r="VWE49" s="566"/>
      <c r="VWF49" s="79"/>
      <c r="VWG49" s="79"/>
      <c r="VWH49" s="79"/>
      <c r="VWI49" s="79"/>
      <c r="VWJ49" s="567"/>
      <c r="VWK49" s="79"/>
      <c r="VWL49" s="79"/>
      <c r="VWM49" s="566"/>
      <c r="VWN49" s="79"/>
      <c r="VWO49" s="79"/>
      <c r="VWP49" s="79"/>
      <c r="VWQ49" s="79"/>
      <c r="VWR49" s="79"/>
      <c r="VWS49" s="79"/>
      <c r="VWT49" s="566"/>
      <c r="VWU49" s="79"/>
      <c r="VWV49" s="79"/>
      <c r="VWW49" s="79"/>
      <c r="VWX49" s="79"/>
      <c r="VWY49" s="567"/>
      <c r="VWZ49" s="79"/>
      <c r="VXA49" s="79"/>
      <c r="VXB49" s="566"/>
      <c r="VXC49" s="79"/>
      <c r="VXD49" s="79"/>
      <c r="VXE49" s="79"/>
      <c r="VXF49" s="79"/>
      <c r="VXG49" s="79"/>
      <c r="VXH49" s="79"/>
      <c r="VXI49" s="566"/>
      <c r="VXJ49" s="79"/>
      <c r="VXK49" s="79"/>
      <c r="VXL49" s="79"/>
      <c r="VXM49" s="79"/>
      <c r="VXN49" s="567"/>
      <c r="VXO49" s="79"/>
      <c r="VXP49" s="79"/>
      <c r="VXQ49" s="566"/>
      <c r="VXR49" s="79"/>
      <c r="VXS49" s="79"/>
      <c r="VXT49" s="79"/>
      <c r="VXU49" s="79"/>
      <c r="VXV49" s="79"/>
      <c r="VXW49" s="79"/>
      <c r="VXX49" s="566"/>
      <c r="VXY49" s="79"/>
      <c r="VXZ49" s="79"/>
      <c r="VYA49" s="79"/>
      <c r="VYB49" s="79"/>
      <c r="VYC49" s="567"/>
      <c r="VYD49" s="79"/>
      <c r="VYE49" s="79"/>
      <c r="VYF49" s="566"/>
      <c r="VYG49" s="79"/>
      <c r="VYH49" s="79"/>
      <c r="VYI49" s="79"/>
      <c r="VYJ49" s="79"/>
      <c r="VYK49" s="79"/>
      <c r="VYL49" s="79"/>
      <c r="VYM49" s="566"/>
      <c r="VYN49" s="79"/>
      <c r="VYO49" s="79"/>
      <c r="VYP49" s="79"/>
      <c r="VYQ49" s="79"/>
      <c r="VYR49" s="567"/>
      <c r="VYS49" s="79"/>
      <c r="VYT49" s="79"/>
      <c r="VYU49" s="566"/>
      <c r="VYV49" s="79"/>
      <c r="VYW49" s="79"/>
      <c r="VYX49" s="79"/>
      <c r="VYY49" s="79"/>
      <c r="VYZ49" s="79"/>
      <c r="VZA49" s="79"/>
      <c r="VZB49" s="566"/>
      <c r="VZC49" s="79"/>
      <c r="VZD49" s="79"/>
      <c r="VZE49" s="79"/>
      <c r="VZF49" s="79"/>
      <c r="VZG49" s="567"/>
      <c r="VZH49" s="79"/>
      <c r="VZI49" s="79"/>
      <c r="VZJ49" s="566"/>
      <c r="VZK49" s="79"/>
      <c r="VZL49" s="79"/>
      <c r="VZM49" s="79"/>
      <c r="VZN49" s="79"/>
      <c r="VZO49" s="79"/>
      <c r="VZP49" s="79"/>
      <c r="VZQ49" s="566"/>
      <c r="VZR49" s="79"/>
      <c r="VZS49" s="79"/>
      <c r="VZT49" s="79"/>
      <c r="VZU49" s="79"/>
      <c r="VZV49" s="567"/>
      <c r="VZW49" s="79"/>
      <c r="VZX49" s="79"/>
      <c r="VZY49" s="566"/>
      <c r="VZZ49" s="79"/>
      <c r="WAA49" s="79"/>
      <c r="WAB49" s="79"/>
      <c r="WAC49" s="79"/>
      <c r="WAD49" s="79"/>
      <c r="WAE49" s="79"/>
      <c r="WAF49" s="566"/>
      <c r="WAG49" s="79"/>
      <c r="WAH49" s="79"/>
      <c r="WAI49" s="79"/>
      <c r="WAJ49" s="79"/>
      <c r="WAK49" s="567"/>
      <c r="WAL49" s="79"/>
      <c r="WAM49" s="79"/>
      <c r="WAN49" s="566"/>
      <c r="WAO49" s="79"/>
      <c r="WAP49" s="79"/>
      <c r="WAQ49" s="79"/>
      <c r="WAR49" s="79"/>
      <c r="WAS49" s="79"/>
      <c r="WAT49" s="79"/>
      <c r="WAU49" s="566"/>
      <c r="WAV49" s="79"/>
      <c r="WAW49" s="79"/>
      <c r="WAX49" s="79"/>
      <c r="WAY49" s="79"/>
      <c r="WAZ49" s="567"/>
      <c r="WBA49" s="79"/>
      <c r="WBB49" s="79"/>
      <c r="WBC49" s="566"/>
      <c r="WBD49" s="79"/>
      <c r="WBE49" s="79"/>
      <c r="WBF49" s="79"/>
      <c r="WBG49" s="79"/>
      <c r="WBH49" s="79"/>
      <c r="WBI49" s="79"/>
      <c r="WBJ49" s="566"/>
      <c r="WBK49" s="79"/>
      <c r="WBL49" s="79"/>
      <c r="WBM49" s="79"/>
      <c r="WBN49" s="79"/>
      <c r="WBO49" s="567"/>
      <c r="WBP49" s="79"/>
      <c r="WBQ49" s="79"/>
      <c r="WBR49" s="566"/>
      <c r="WBS49" s="79"/>
      <c r="WBT49" s="79"/>
      <c r="WBU49" s="79"/>
      <c r="WBV49" s="79"/>
      <c r="WBW49" s="79"/>
      <c r="WBX49" s="79"/>
      <c r="WBY49" s="566"/>
      <c r="WBZ49" s="79"/>
      <c r="WCA49" s="79"/>
      <c r="WCB49" s="79"/>
      <c r="WCC49" s="79"/>
      <c r="WCD49" s="567"/>
      <c r="WCE49" s="79"/>
      <c r="WCF49" s="79"/>
      <c r="WCG49" s="566"/>
      <c r="WCH49" s="79"/>
      <c r="WCI49" s="79"/>
      <c r="WCJ49" s="79"/>
      <c r="WCK49" s="79"/>
      <c r="WCL49" s="79"/>
      <c r="WCM49" s="79"/>
      <c r="WCN49" s="566"/>
      <c r="WCO49" s="79"/>
      <c r="WCP49" s="79"/>
      <c r="WCQ49" s="79"/>
      <c r="WCR49" s="79"/>
      <c r="WCS49" s="567"/>
      <c r="WCT49" s="79"/>
      <c r="WCU49" s="79"/>
      <c r="WCV49" s="566"/>
      <c r="WCW49" s="79"/>
      <c r="WCX49" s="79"/>
      <c r="WCY49" s="79"/>
      <c r="WCZ49" s="79"/>
      <c r="WDA49" s="79"/>
      <c r="WDB49" s="79"/>
      <c r="WDC49" s="566"/>
      <c r="WDD49" s="79"/>
      <c r="WDE49" s="79"/>
      <c r="WDF49" s="79"/>
      <c r="WDG49" s="79"/>
      <c r="WDH49" s="567"/>
      <c r="WDI49" s="79"/>
      <c r="WDJ49" s="79"/>
      <c r="WDK49" s="566"/>
      <c r="WDL49" s="79"/>
      <c r="WDM49" s="79"/>
      <c r="WDN49" s="79"/>
      <c r="WDO49" s="79"/>
      <c r="WDP49" s="79"/>
      <c r="WDQ49" s="79"/>
      <c r="WDR49" s="566"/>
      <c r="WDS49" s="79"/>
      <c r="WDT49" s="79"/>
      <c r="WDU49" s="79"/>
      <c r="WDV49" s="79"/>
      <c r="WDW49" s="567"/>
      <c r="WDX49" s="79"/>
      <c r="WDY49" s="79"/>
      <c r="WDZ49" s="566"/>
      <c r="WEA49" s="79"/>
      <c r="WEB49" s="79"/>
      <c r="WEC49" s="79"/>
      <c r="WED49" s="79"/>
      <c r="WEE49" s="79"/>
      <c r="WEF49" s="79"/>
      <c r="WEG49" s="566"/>
      <c r="WEH49" s="79"/>
      <c r="WEI49" s="79"/>
      <c r="WEJ49" s="79"/>
      <c r="WEK49" s="79"/>
      <c r="WEL49" s="567"/>
      <c r="WEM49" s="79"/>
      <c r="WEN49" s="79"/>
      <c r="WEO49" s="566"/>
      <c r="WEP49" s="79"/>
      <c r="WEQ49" s="79"/>
      <c r="WER49" s="79"/>
      <c r="WES49" s="79"/>
      <c r="WET49" s="79"/>
      <c r="WEU49" s="79"/>
      <c r="WEV49" s="566"/>
      <c r="WEW49" s="79"/>
      <c r="WEX49" s="79"/>
      <c r="WEY49" s="79"/>
      <c r="WEZ49" s="79"/>
      <c r="WFA49" s="567"/>
      <c r="WFB49" s="79"/>
      <c r="WFC49" s="79"/>
      <c r="WFD49" s="566"/>
      <c r="WFE49" s="79"/>
      <c r="WFF49" s="79"/>
      <c r="WFG49" s="79"/>
      <c r="WFH49" s="79"/>
      <c r="WFI49" s="79"/>
      <c r="WFJ49" s="79"/>
      <c r="WFK49" s="566"/>
      <c r="WFL49" s="79"/>
      <c r="WFM49" s="79"/>
      <c r="WFN49" s="79"/>
      <c r="WFO49" s="79"/>
      <c r="WFP49" s="567"/>
      <c r="WFQ49" s="79"/>
      <c r="WFR49" s="79"/>
      <c r="WFS49" s="566"/>
      <c r="WFT49" s="79"/>
      <c r="WFU49" s="79"/>
      <c r="WFV49" s="79"/>
      <c r="WFW49" s="79"/>
      <c r="WFX49" s="79"/>
      <c r="WFY49" s="79"/>
      <c r="WFZ49" s="566"/>
      <c r="WGA49" s="79"/>
      <c r="WGB49" s="79"/>
      <c r="WGC49" s="79"/>
      <c r="WGD49" s="79"/>
      <c r="WGE49" s="567"/>
      <c r="WGF49" s="79"/>
      <c r="WGG49" s="79"/>
      <c r="WGH49" s="566"/>
      <c r="WGI49" s="79"/>
      <c r="WGJ49" s="79"/>
      <c r="WGK49" s="79"/>
      <c r="WGL49" s="79"/>
      <c r="WGM49" s="79"/>
      <c r="WGN49" s="79"/>
      <c r="WGO49" s="566"/>
      <c r="WGP49" s="79"/>
      <c r="WGQ49" s="79"/>
      <c r="WGR49" s="79"/>
      <c r="WGS49" s="79"/>
      <c r="WGT49" s="567"/>
      <c r="WGU49" s="79"/>
      <c r="WGV49" s="79"/>
      <c r="WGW49" s="566"/>
      <c r="WGX49" s="79"/>
      <c r="WGY49" s="79"/>
      <c r="WGZ49" s="79"/>
      <c r="WHA49" s="79"/>
      <c r="WHB49" s="79"/>
      <c r="WHC49" s="79"/>
      <c r="WHD49" s="566"/>
      <c r="WHE49" s="79"/>
      <c r="WHF49" s="79"/>
      <c r="WHG49" s="79"/>
      <c r="WHH49" s="79"/>
      <c r="WHI49" s="567"/>
      <c r="WHJ49" s="79"/>
      <c r="WHK49" s="79"/>
      <c r="WHL49" s="566"/>
      <c r="WHM49" s="79"/>
      <c r="WHN49" s="79"/>
      <c r="WHO49" s="79"/>
      <c r="WHP49" s="79"/>
      <c r="WHQ49" s="79"/>
      <c r="WHR49" s="79"/>
      <c r="WHS49" s="566"/>
      <c r="WHT49" s="79"/>
      <c r="WHU49" s="79"/>
      <c r="WHV49" s="79"/>
      <c r="WHW49" s="79"/>
      <c r="WHX49" s="567"/>
      <c r="WHY49" s="79"/>
      <c r="WHZ49" s="79"/>
      <c r="WIA49" s="566"/>
      <c r="WIB49" s="79"/>
      <c r="WIC49" s="79"/>
      <c r="WID49" s="79"/>
      <c r="WIE49" s="79"/>
      <c r="WIF49" s="79"/>
      <c r="WIG49" s="79"/>
      <c r="WIH49" s="566"/>
      <c r="WII49" s="79"/>
      <c r="WIJ49" s="79"/>
      <c r="WIK49" s="79"/>
      <c r="WIL49" s="79"/>
      <c r="WIM49" s="567"/>
      <c r="WIN49" s="79"/>
      <c r="WIO49" s="79"/>
      <c r="WIP49" s="566"/>
      <c r="WIQ49" s="79"/>
      <c r="WIR49" s="79"/>
      <c r="WIS49" s="79"/>
      <c r="WIT49" s="79"/>
      <c r="WIU49" s="79"/>
      <c r="WIV49" s="79"/>
      <c r="WIW49" s="566"/>
      <c r="WIX49" s="79"/>
      <c r="WIY49" s="79"/>
      <c r="WIZ49" s="79"/>
      <c r="WJA49" s="79"/>
      <c r="WJB49" s="567"/>
      <c r="WJC49" s="79"/>
      <c r="WJD49" s="79"/>
      <c r="WJE49" s="566"/>
      <c r="WJF49" s="79"/>
      <c r="WJG49" s="79"/>
      <c r="WJH49" s="79"/>
      <c r="WJI49" s="79"/>
      <c r="WJJ49" s="79"/>
      <c r="WJK49" s="79"/>
      <c r="WJL49" s="566"/>
      <c r="WJM49" s="79"/>
      <c r="WJN49" s="79"/>
      <c r="WJO49" s="79"/>
      <c r="WJP49" s="79"/>
      <c r="WJQ49" s="567"/>
      <c r="WJR49" s="79"/>
      <c r="WJS49" s="79"/>
      <c r="WJT49" s="566"/>
      <c r="WJU49" s="79"/>
      <c r="WJV49" s="79"/>
      <c r="WJW49" s="79"/>
      <c r="WJX49" s="79"/>
      <c r="WJY49" s="79"/>
      <c r="WJZ49" s="79"/>
      <c r="WKA49" s="566"/>
      <c r="WKB49" s="79"/>
      <c r="WKC49" s="79"/>
      <c r="WKD49" s="79"/>
      <c r="WKE49" s="79"/>
      <c r="WKF49" s="567"/>
      <c r="WKG49" s="79"/>
      <c r="WKH49" s="79"/>
      <c r="WKI49" s="566"/>
      <c r="WKJ49" s="79"/>
      <c r="WKK49" s="79"/>
      <c r="WKL49" s="79"/>
      <c r="WKM49" s="79"/>
      <c r="WKN49" s="79"/>
      <c r="WKO49" s="79"/>
      <c r="WKP49" s="566"/>
      <c r="WKQ49" s="79"/>
      <c r="WKR49" s="79"/>
      <c r="WKS49" s="79"/>
      <c r="WKT49" s="79"/>
      <c r="WKU49" s="567"/>
      <c r="WKV49" s="79"/>
      <c r="WKW49" s="79"/>
      <c r="WKX49" s="566"/>
      <c r="WKY49" s="79"/>
      <c r="WKZ49" s="79"/>
      <c r="WLA49" s="79"/>
      <c r="WLB49" s="79"/>
      <c r="WLC49" s="79"/>
      <c r="WLD49" s="79"/>
      <c r="WLE49" s="566"/>
      <c r="WLF49" s="79"/>
      <c r="WLG49" s="79"/>
      <c r="WLH49" s="79"/>
      <c r="WLI49" s="79"/>
      <c r="WLJ49" s="567"/>
      <c r="WLK49" s="79"/>
      <c r="WLL49" s="79"/>
      <c r="WLM49" s="566"/>
      <c r="WLN49" s="79"/>
      <c r="WLO49" s="79"/>
      <c r="WLP49" s="79"/>
      <c r="WLQ49" s="79"/>
      <c r="WLR49" s="79"/>
      <c r="WLS49" s="79"/>
      <c r="WLT49" s="566"/>
      <c r="WLU49" s="79"/>
      <c r="WLV49" s="79"/>
      <c r="WLW49" s="79"/>
      <c r="WLX49" s="79"/>
      <c r="WLY49" s="567"/>
      <c r="WLZ49" s="79"/>
      <c r="WMA49" s="79"/>
      <c r="WMB49" s="566"/>
      <c r="WMC49" s="79"/>
      <c r="WMD49" s="79"/>
      <c r="WME49" s="79"/>
      <c r="WMF49" s="79"/>
      <c r="WMG49" s="79"/>
      <c r="WMH49" s="79"/>
      <c r="WMI49" s="566"/>
      <c r="WMJ49" s="79"/>
      <c r="WMK49" s="79"/>
      <c r="WML49" s="79"/>
      <c r="WMM49" s="79"/>
      <c r="WMN49" s="567"/>
      <c r="WMO49" s="79"/>
      <c r="WMP49" s="79"/>
      <c r="WMQ49" s="566"/>
      <c r="WMR49" s="79"/>
      <c r="WMS49" s="79"/>
      <c r="WMT49" s="79"/>
      <c r="WMU49" s="79"/>
      <c r="WMV49" s="79"/>
      <c r="WMW49" s="79"/>
      <c r="WMX49" s="566"/>
      <c r="WMY49" s="79"/>
      <c r="WMZ49" s="79"/>
      <c r="WNA49" s="79"/>
      <c r="WNB49" s="79"/>
      <c r="WNC49" s="567"/>
      <c r="WND49" s="79"/>
      <c r="WNE49" s="79"/>
      <c r="WNF49" s="566"/>
      <c r="WNG49" s="79"/>
      <c r="WNH49" s="79"/>
      <c r="WNI49" s="79"/>
      <c r="WNJ49" s="79"/>
      <c r="WNK49" s="79"/>
      <c r="WNL49" s="79"/>
      <c r="WNM49" s="566"/>
      <c r="WNN49" s="79"/>
      <c r="WNO49" s="79"/>
      <c r="WNP49" s="79"/>
      <c r="WNQ49" s="79"/>
      <c r="WNR49" s="567"/>
      <c r="WNS49" s="79"/>
      <c r="WNT49" s="79"/>
      <c r="WNU49" s="566"/>
      <c r="WNV49" s="79"/>
      <c r="WNW49" s="79"/>
      <c r="WNX49" s="79"/>
      <c r="WNY49" s="79"/>
      <c r="WNZ49" s="79"/>
      <c r="WOA49" s="79"/>
      <c r="WOB49" s="566"/>
      <c r="WOC49" s="79"/>
      <c r="WOD49" s="79"/>
      <c r="WOE49" s="79"/>
      <c r="WOF49" s="79"/>
      <c r="WOG49" s="567"/>
      <c r="WOH49" s="79"/>
      <c r="WOI49" s="79"/>
      <c r="WOJ49" s="566"/>
      <c r="WOK49" s="79"/>
      <c r="WOL49" s="79"/>
      <c r="WOM49" s="79"/>
      <c r="WON49" s="79"/>
      <c r="WOO49" s="79"/>
      <c r="WOP49" s="79"/>
      <c r="WOQ49" s="566"/>
      <c r="WOR49" s="79"/>
      <c r="WOS49" s="79"/>
      <c r="WOT49" s="79"/>
      <c r="WOU49" s="79"/>
      <c r="WOV49" s="567"/>
      <c r="WOW49" s="79"/>
      <c r="WOX49" s="79"/>
      <c r="WOY49" s="566"/>
      <c r="WOZ49" s="79"/>
      <c r="WPA49" s="79"/>
      <c r="WPB49" s="79"/>
      <c r="WPC49" s="79"/>
      <c r="WPD49" s="79"/>
      <c r="WPE49" s="79"/>
      <c r="WPF49" s="566"/>
      <c r="WPG49" s="79"/>
      <c r="WPH49" s="79"/>
      <c r="WPI49" s="79"/>
      <c r="WPJ49" s="79"/>
      <c r="WPK49" s="567"/>
      <c r="WPL49" s="79"/>
      <c r="WPM49" s="79"/>
      <c r="WPN49" s="566"/>
      <c r="WPO49" s="79"/>
      <c r="WPP49" s="79"/>
      <c r="WPQ49" s="79"/>
      <c r="WPR49" s="79"/>
      <c r="WPS49" s="79"/>
      <c r="WPT49" s="79"/>
      <c r="WPU49" s="566"/>
      <c r="WPV49" s="79"/>
      <c r="WPW49" s="79"/>
      <c r="WPX49" s="79"/>
      <c r="WPY49" s="79"/>
      <c r="WPZ49" s="567"/>
      <c r="WQA49" s="79"/>
      <c r="WQB49" s="79"/>
      <c r="WQC49" s="566"/>
      <c r="WQD49" s="79"/>
      <c r="WQE49" s="79"/>
      <c r="WQF49" s="79"/>
      <c r="WQG49" s="79"/>
      <c r="WQH49" s="79"/>
      <c r="WQI49" s="79"/>
      <c r="WQJ49" s="566"/>
      <c r="WQK49" s="79"/>
      <c r="WQL49" s="79"/>
      <c r="WQM49" s="79"/>
      <c r="WQN49" s="79"/>
      <c r="WQO49" s="567"/>
      <c r="WQP49" s="79"/>
      <c r="WQQ49" s="79"/>
      <c r="WQR49" s="566"/>
      <c r="WQS49" s="79"/>
      <c r="WQT49" s="79"/>
      <c r="WQU49" s="79"/>
      <c r="WQV49" s="79"/>
      <c r="WQW49" s="79"/>
      <c r="WQX49" s="79"/>
      <c r="WQY49" s="566"/>
      <c r="WQZ49" s="79"/>
      <c r="WRA49" s="79"/>
      <c r="WRB49" s="79"/>
      <c r="WRC49" s="79"/>
      <c r="WRD49" s="567"/>
      <c r="WRE49" s="79"/>
      <c r="WRF49" s="79"/>
      <c r="WRG49" s="566"/>
      <c r="WRH49" s="79"/>
      <c r="WRI49" s="79"/>
      <c r="WRJ49" s="79"/>
      <c r="WRK49" s="79"/>
      <c r="WRL49" s="79"/>
      <c r="WRM49" s="79"/>
      <c r="WRN49" s="566"/>
      <c r="WRO49" s="79"/>
      <c r="WRP49" s="79"/>
      <c r="WRQ49" s="79"/>
      <c r="WRR49" s="79"/>
      <c r="WRS49" s="567"/>
      <c r="WRT49" s="79"/>
      <c r="WRU49" s="79"/>
      <c r="WRV49" s="566"/>
      <c r="WRW49" s="79"/>
      <c r="WRX49" s="79"/>
      <c r="WRY49" s="79"/>
      <c r="WRZ49" s="79"/>
      <c r="WSA49" s="79"/>
      <c r="WSB49" s="79"/>
      <c r="WSC49" s="566"/>
      <c r="WSD49" s="79"/>
      <c r="WSE49" s="79"/>
      <c r="WSF49" s="79"/>
      <c r="WSG49" s="79"/>
      <c r="WSH49" s="567"/>
      <c r="WSI49" s="79"/>
      <c r="WSJ49" s="79"/>
      <c r="WSK49" s="566"/>
      <c r="WSL49" s="79"/>
      <c r="WSM49" s="79"/>
      <c r="WSN49" s="79"/>
      <c r="WSO49" s="79"/>
      <c r="WSP49" s="79"/>
      <c r="WSQ49" s="79"/>
      <c r="WSR49" s="566"/>
      <c r="WSS49" s="79"/>
      <c r="WST49" s="79"/>
      <c r="WSU49" s="79"/>
      <c r="WSV49" s="79"/>
      <c r="WSW49" s="567"/>
      <c r="WSX49" s="79"/>
      <c r="WSY49" s="79"/>
      <c r="WSZ49" s="566"/>
      <c r="WTA49" s="79"/>
      <c r="WTB49" s="79"/>
      <c r="WTC49" s="79"/>
      <c r="WTD49" s="79"/>
      <c r="WTE49" s="79"/>
      <c r="WTF49" s="79"/>
      <c r="WTG49" s="566"/>
      <c r="WTH49" s="79"/>
      <c r="WTI49" s="79"/>
      <c r="WTJ49" s="79"/>
      <c r="WTK49" s="79"/>
      <c r="WTL49" s="567"/>
      <c r="WTM49" s="79"/>
      <c r="WTN49" s="79"/>
      <c r="WTO49" s="566"/>
      <c r="WTP49" s="79"/>
      <c r="WTQ49" s="79"/>
      <c r="WTR49" s="79"/>
      <c r="WTS49" s="79"/>
      <c r="WTT49" s="79"/>
      <c r="WTU49" s="79"/>
      <c r="WTV49" s="566"/>
      <c r="WTW49" s="79"/>
      <c r="WTX49" s="79"/>
      <c r="WTY49" s="79"/>
      <c r="WTZ49" s="79"/>
      <c r="WUA49" s="567"/>
      <c r="WUB49" s="79"/>
      <c r="WUC49" s="79"/>
      <c r="WUD49" s="566"/>
      <c r="WUE49" s="79"/>
      <c r="WUF49" s="79"/>
      <c r="WUG49" s="79"/>
      <c r="WUH49" s="79"/>
      <c r="WUI49" s="79"/>
      <c r="WUJ49" s="79"/>
      <c r="WUK49" s="566"/>
      <c r="WUL49" s="79"/>
      <c r="WUM49" s="79"/>
      <c r="WUN49" s="79"/>
      <c r="WUO49" s="79"/>
      <c r="WUP49" s="567"/>
      <c r="WUQ49" s="79"/>
      <c r="WUR49" s="79"/>
      <c r="WUS49" s="566"/>
      <c r="WUT49" s="79"/>
      <c r="WUU49" s="79"/>
      <c r="WUV49" s="79"/>
      <c r="WUW49" s="79"/>
      <c r="WUX49" s="79"/>
      <c r="WUY49" s="79"/>
      <c r="WUZ49" s="566"/>
      <c r="WVA49" s="79"/>
      <c r="WVB49" s="79"/>
      <c r="WVC49" s="79"/>
      <c r="WVD49" s="79"/>
      <c r="WVE49" s="567"/>
      <c r="WVF49" s="79"/>
      <c r="WVG49" s="79"/>
      <c r="WVH49" s="566"/>
      <c r="WVI49" s="79"/>
      <c r="WVJ49" s="79"/>
      <c r="WVK49" s="79"/>
      <c r="WVL49" s="79"/>
      <c r="WVM49" s="79"/>
      <c r="WVN49" s="79"/>
      <c r="WVO49" s="566"/>
      <c r="WVP49" s="79"/>
      <c r="WVQ49" s="79"/>
      <c r="WVR49" s="79"/>
      <c r="WVS49" s="79"/>
      <c r="WVT49" s="567"/>
      <c r="WVU49" s="79"/>
      <c r="WVV49" s="79"/>
      <c r="WVW49" s="566"/>
      <c r="WVX49" s="79"/>
      <c r="WVY49" s="79"/>
      <c r="WVZ49" s="79"/>
      <c r="WWA49" s="79"/>
      <c r="WWB49" s="79"/>
      <c r="WWC49" s="79"/>
      <c r="WWD49" s="566"/>
      <c r="WWE49" s="79"/>
      <c r="WWF49" s="79"/>
      <c r="WWG49" s="79"/>
      <c r="WWH49" s="79"/>
      <c r="WWI49" s="567"/>
      <c r="WWJ49" s="79"/>
      <c r="WWK49" s="79"/>
      <c r="WWL49" s="566"/>
      <c r="WWM49" s="79"/>
      <c r="WWN49" s="79"/>
      <c r="WWO49" s="79"/>
      <c r="WWP49" s="79"/>
      <c r="WWQ49" s="79"/>
      <c r="WWR49" s="79"/>
      <c r="WWS49" s="566"/>
      <c r="WWT49" s="79"/>
      <c r="WWU49" s="79"/>
      <c r="WWV49" s="79"/>
      <c r="WWW49" s="79"/>
      <c r="WWX49" s="567"/>
      <c r="WWY49" s="79"/>
      <c r="WWZ49" s="79"/>
      <c r="WXA49" s="566"/>
      <c r="WXB49" s="79"/>
      <c r="WXC49" s="79"/>
      <c r="WXD49" s="79"/>
      <c r="WXE49" s="79"/>
      <c r="WXF49" s="79"/>
      <c r="WXG49" s="79"/>
      <c r="WXH49" s="566"/>
      <c r="WXI49" s="79"/>
      <c r="WXJ49" s="79"/>
      <c r="WXK49" s="79"/>
      <c r="WXL49" s="79"/>
      <c r="WXM49" s="567"/>
      <c r="WXN49" s="79"/>
      <c r="WXO49" s="79"/>
      <c r="WXP49" s="566"/>
      <c r="WXQ49" s="79"/>
      <c r="WXR49" s="79"/>
      <c r="WXS49" s="79"/>
      <c r="WXT49" s="79"/>
      <c r="WXU49" s="79"/>
      <c r="WXV49" s="79"/>
      <c r="WXW49" s="566"/>
      <c r="WXX49" s="79"/>
      <c r="WXY49" s="79"/>
      <c r="WXZ49" s="79"/>
      <c r="WYA49" s="79"/>
      <c r="WYB49" s="567"/>
      <c r="WYC49" s="79"/>
      <c r="WYD49" s="79"/>
      <c r="WYE49" s="566"/>
      <c r="WYF49" s="79"/>
      <c r="WYG49" s="79"/>
      <c r="WYH49" s="79"/>
      <c r="WYI49" s="79"/>
      <c r="WYJ49" s="79"/>
      <c r="WYK49" s="79"/>
      <c r="WYL49" s="566"/>
      <c r="WYM49" s="79"/>
      <c r="WYN49" s="79"/>
      <c r="WYO49" s="79"/>
      <c r="WYP49" s="79"/>
      <c r="WYQ49" s="567"/>
      <c r="WYR49" s="79"/>
      <c r="WYS49" s="79"/>
      <c r="WYT49" s="566"/>
      <c r="WYU49" s="79"/>
      <c r="WYV49" s="79"/>
      <c r="WYW49" s="79"/>
      <c r="WYX49" s="79"/>
      <c r="WYY49" s="79"/>
      <c r="WYZ49" s="79"/>
      <c r="WZA49" s="566"/>
      <c r="WZB49" s="79"/>
      <c r="WZC49" s="79"/>
      <c r="WZD49" s="79"/>
      <c r="WZE49" s="79"/>
      <c r="WZF49" s="567"/>
      <c r="WZG49" s="79"/>
      <c r="WZH49" s="79"/>
      <c r="WZI49" s="566"/>
      <c r="WZJ49" s="79"/>
      <c r="WZK49" s="79"/>
      <c r="WZL49" s="79"/>
      <c r="WZM49" s="79"/>
      <c r="WZN49" s="79"/>
      <c r="WZO49" s="79"/>
      <c r="WZP49" s="566"/>
      <c r="WZQ49" s="79"/>
      <c r="WZR49" s="79"/>
      <c r="WZS49" s="79"/>
      <c r="WZT49" s="79"/>
      <c r="WZU49" s="567"/>
      <c r="WZV49" s="79"/>
      <c r="WZW49" s="79"/>
      <c r="WZX49" s="566"/>
      <c r="WZY49" s="79"/>
      <c r="WZZ49" s="79"/>
      <c r="XAA49" s="79"/>
      <c r="XAB49" s="79"/>
      <c r="XAC49" s="79"/>
      <c r="XAD49" s="79"/>
      <c r="XAE49" s="566"/>
      <c r="XAF49" s="79"/>
      <c r="XAG49" s="79"/>
      <c r="XAH49" s="79"/>
      <c r="XAI49" s="79"/>
      <c r="XAJ49" s="567"/>
      <c r="XAK49" s="79"/>
      <c r="XAL49" s="79"/>
      <c r="XAM49" s="566"/>
      <c r="XAN49" s="79"/>
      <c r="XAO49" s="79"/>
      <c r="XAP49" s="79"/>
      <c r="XAQ49" s="79"/>
      <c r="XAR49" s="79"/>
      <c r="XAS49" s="79"/>
      <c r="XAT49" s="566"/>
      <c r="XAU49" s="79"/>
      <c r="XAV49" s="79"/>
      <c r="XAW49" s="79"/>
      <c r="XAX49" s="79"/>
      <c r="XAY49" s="567"/>
      <c r="XAZ49" s="79"/>
      <c r="XBA49" s="79"/>
      <c r="XBB49" s="566"/>
      <c r="XBC49" s="79"/>
      <c r="XBD49" s="79"/>
      <c r="XBE49" s="79"/>
      <c r="XBF49" s="79"/>
      <c r="XBG49" s="79"/>
      <c r="XBH49" s="79"/>
      <c r="XBI49" s="566"/>
      <c r="XBJ49" s="79"/>
      <c r="XBK49" s="79"/>
      <c r="XBL49" s="79"/>
      <c r="XBM49" s="79"/>
      <c r="XBN49" s="567"/>
      <c r="XBO49" s="79"/>
      <c r="XBP49" s="79"/>
      <c r="XBQ49" s="566"/>
      <c r="XBR49" s="79"/>
      <c r="XBS49" s="79"/>
      <c r="XBT49" s="79"/>
      <c r="XBU49" s="79"/>
      <c r="XBV49" s="79"/>
      <c r="XBW49" s="79"/>
      <c r="XBX49" s="566"/>
      <c r="XBY49" s="79"/>
      <c r="XBZ49" s="79"/>
      <c r="XCA49" s="79"/>
      <c r="XCB49" s="79"/>
      <c r="XCC49" s="567"/>
      <c r="XCD49" s="79"/>
      <c r="XCE49" s="79"/>
      <c r="XCF49" s="566"/>
      <c r="XCG49" s="79"/>
      <c r="XCH49" s="79"/>
      <c r="XCI49" s="79"/>
      <c r="XCJ49" s="79"/>
      <c r="XCK49" s="79"/>
      <c r="XCL49" s="79"/>
      <c r="XCM49" s="566"/>
      <c r="XCN49" s="79"/>
      <c r="XCO49" s="79"/>
      <c r="XCP49" s="79"/>
      <c r="XCQ49" s="79"/>
      <c r="XCR49" s="567"/>
      <c r="XCS49" s="79"/>
      <c r="XCT49" s="79"/>
      <c r="XCU49" s="566"/>
      <c r="XCV49" s="79"/>
      <c r="XCW49" s="79"/>
      <c r="XCX49" s="79"/>
      <c r="XCY49" s="79"/>
      <c r="XCZ49" s="79"/>
      <c r="XDA49" s="79"/>
      <c r="XDB49" s="566"/>
      <c r="XDC49" s="79"/>
      <c r="XDD49" s="79"/>
      <c r="XDE49" s="79"/>
      <c r="XDF49" s="79"/>
      <c r="XDG49" s="567"/>
      <c r="XDH49" s="79"/>
      <c r="XDI49" s="79"/>
      <c r="XDJ49" s="566"/>
      <c r="XDK49" s="79"/>
      <c r="XDL49" s="79"/>
      <c r="XDM49" s="79"/>
      <c r="XDN49" s="79"/>
      <c r="XDO49" s="79"/>
      <c r="XDP49" s="79"/>
      <c r="XDQ49" s="566"/>
      <c r="XDR49" s="79"/>
      <c r="XDS49" s="79"/>
      <c r="XDT49" s="79"/>
      <c r="XDU49" s="79"/>
      <c r="XDV49" s="567"/>
      <c r="XDW49" s="79"/>
      <c r="XDX49" s="79"/>
      <c r="XDY49" s="566"/>
      <c r="XDZ49" s="79"/>
      <c r="XEA49" s="79"/>
      <c r="XEB49" s="79"/>
      <c r="XEC49" s="79"/>
      <c r="XED49" s="79"/>
      <c r="XEE49" s="79"/>
      <c r="XEF49" s="566"/>
      <c r="XEG49" s="79"/>
      <c r="XEH49" s="79"/>
      <c r="XEI49" s="79"/>
      <c r="XEJ49" s="79"/>
      <c r="XEK49" s="567"/>
      <c r="XEL49" s="79"/>
      <c r="XEM49" s="79"/>
      <c r="XEN49" s="566"/>
      <c r="XEO49" s="79"/>
      <c r="XEP49" s="79"/>
      <c r="XEQ49" s="79"/>
      <c r="XER49" s="79"/>
      <c r="XES49" s="79"/>
      <c r="XET49" s="79"/>
      <c r="XEU49" s="566"/>
      <c r="XEV49" s="79"/>
      <c r="XEW49" s="79"/>
      <c r="XEX49" s="79"/>
      <c r="XEY49" s="79"/>
      <c r="XEZ49" s="567"/>
      <c r="XFA49" s="79"/>
      <c r="XFB49" s="79"/>
      <c r="XFC49" s="566"/>
      <c r="XFD49" s="79"/>
    </row>
    <row r="50" spans="1:16384" x14ac:dyDescent="0.15">
      <c r="A50" s="72" t="str">
        <f>'DIRI WORKBOOK'!B74</f>
        <v>Dual Citizenship</v>
      </c>
      <c r="B50" s="343">
        <v>0.05</v>
      </c>
      <c r="C50" s="343">
        <v>0.05</v>
      </c>
      <c r="D50" s="343">
        <v>0.05</v>
      </c>
      <c r="E50" s="343">
        <v>0.05</v>
      </c>
      <c r="F50" s="343">
        <v>0.05</v>
      </c>
      <c r="G50" s="343">
        <v>0.05</v>
      </c>
      <c r="H50" s="343">
        <v>0.05</v>
      </c>
      <c r="I50" s="343">
        <v>0.05</v>
      </c>
      <c r="J50" s="343">
        <v>0.1</v>
      </c>
      <c r="K50" s="343">
        <v>0.1</v>
      </c>
      <c r="L50" s="343">
        <v>0.1</v>
      </c>
      <c r="M50" s="343">
        <v>0.1</v>
      </c>
      <c r="N50" s="343">
        <v>0.1</v>
      </c>
    </row>
    <row r="51" spans="1:16384" x14ac:dyDescent="0.15">
      <c r="A51" s="72" t="str">
        <f>'DIRI WORKBOOK'!B75</f>
        <v>Diaspora Trust in Government</v>
      </c>
      <c r="B51" s="343">
        <v>0.4</v>
      </c>
      <c r="C51" s="343">
        <v>0.4</v>
      </c>
      <c r="D51" s="343">
        <v>0.4</v>
      </c>
      <c r="E51" s="343">
        <v>0.4</v>
      </c>
      <c r="F51" s="343">
        <v>0.4</v>
      </c>
      <c r="G51" s="343">
        <v>0.1</v>
      </c>
      <c r="H51" s="343">
        <v>0.1</v>
      </c>
      <c r="I51" s="343">
        <v>0.1</v>
      </c>
      <c r="J51" s="343">
        <v>0.1</v>
      </c>
      <c r="K51" s="343">
        <v>0.15</v>
      </c>
      <c r="L51" s="343">
        <v>0.2</v>
      </c>
      <c r="M51" s="343">
        <v>0.2</v>
      </c>
      <c r="N51" s="343">
        <v>0.1</v>
      </c>
    </row>
    <row r="52" spans="1:16384" x14ac:dyDescent="0.15">
      <c r="A52" s="72" t="str">
        <f>'DIRI WORKBOOK'!B76</f>
        <v>Existing Diaspora investment (US $)</v>
      </c>
      <c r="B52" s="343">
        <v>0.1</v>
      </c>
      <c r="C52" s="343">
        <v>0.1</v>
      </c>
      <c r="D52" s="343">
        <v>0.1</v>
      </c>
      <c r="E52" s="343">
        <v>0.1</v>
      </c>
      <c r="F52" s="343">
        <v>0.1</v>
      </c>
      <c r="G52" s="343">
        <v>0.4</v>
      </c>
      <c r="H52" s="343">
        <v>0.4</v>
      </c>
      <c r="I52" s="343">
        <v>0.15</v>
      </c>
      <c r="J52" s="343">
        <v>0.05</v>
      </c>
      <c r="K52" s="343">
        <v>0.1</v>
      </c>
      <c r="L52" s="343">
        <v>0.25</v>
      </c>
      <c r="M52" s="343">
        <v>0.25</v>
      </c>
      <c r="N52" s="343">
        <v>0.2</v>
      </c>
    </row>
    <row r="53" spans="1:16384" x14ac:dyDescent="0.15">
      <c r="A53" s="72" t="str">
        <f>'DIRI WORKBOOK'!B77</f>
        <v>Government investment in diaspora (events, scholarships, dedicated programs, etc.) outside country (US$)</v>
      </c>
      <c r="B53" s="343">
        <v>0.2</v>
      </c>
      <c r="C53" s="343">
        <v>0.2</v>
      </c>
      <c r="D53" s="343">
        <v>0.2</v>
      </c>
      <c r="E53" s="343">
        <v>0.2</v>
      </c>
      <c r="F53" s="343">
        <v>0.1</v>
      </c>
      <c r="G53" s="343">
        <v>0.1</v>
      </c>
      <c r="H53" s="343">
        <v>0.1</v>
      </c>
      <c r="I53" s="343">
        <v>0.4</v>
      </c>
      <c r="J53" s="343">
        <v>0.25</v>
      </c>
      <c r="K53" s="343">
        <v>0.15</v>
      </c>
      <c r="L53" s="343">
        <v>0.1</v>
      </c>
      <c r="M53" s="343">
        <v>0.1</v>
      </c>
      <c r="N53" s="343">
        <v>0.15</v>
      </c>
    </row>
    <row r="54" spans="1:16384" x14ac:dyDescent="0.15">
      <c r="A54" s="72" t="str">
        <f>'DIRI WORKBOOK'!B78</f>
        <v>Likelihood of diaspora retiring in home country</v>
      </c>
      <c r="B54" s="343">
        <v>0.1</v>
      </c>
      <c r="C54" s="343">
        <v>0.1</v>
      </c>
      <c r="D54" s="343">
        <v>0.1</v>
      </c>
      <c r="E54" s="343">
        <v>0.1</v>
      </c>
      <c r="F54" s="343">
        <v>0.15</v>
      </c>
      <c r="G54" s="343">
        <v>0.15</v>
      </c>
      <c r="H54" s="343">
        <v>0.15</v>
      </c>
      <c r="I54" s="343">
        <v>0.1</v>
      </c>
      <c r="J54" s="343">
        <v>0.2</v>
      </c>
      <c r="K54" s="343">
        <v>0.2</v>
      </c>
      <c r="L54" s="343">
        <v>0.15</v>
      </c>
      <c r="M54" s="343">
        <v>0.15</v>
      </c>
      <c r="N54" s="343">
        <v>0.2</v>
      </c>
    </row>
    <row r="55" spans="1:16384" x14ac:dyDescent="0.15">
      <c r="A55" s="72" t="str">
        <f>'DIRI WORKBOOK'!B79</f>
        <v>Financial obligations in home country</v>
      </c>
      <c r="B55" s="343">
        <v>0.1</v>
      </c>
      <c r="C55" s="343">
        <v>0.1</v>
      </c>
      <c r="D55" s="343">
        <v>0.1</v>
      </c>
      <c r="E55" s="343">
        <v>0.1</v>
      </c>
      <c r="F55" s="343">
        <v>0.1</v>
      </c>
      <c r="G55" s="343">
        <v>0.15</v>
      </c>
      <c r="H55" s="343">
        <v>0.15</v>
      </c>
      <c r="I55" s="343">
        <v>0.1</v>
      </c>
      <c r="J55" s="343">
        <v>0.2</v>
      </c>
      <c r="K55" s="343">
        <v>0.15</v>
      </c>
      <c r="L55" s="343">
        <v>0.1</v>
      </c>
      <c r="M55" s="343">
        <v>0.1</v>
      </c>
      <c r="N55" s="343">
        <v>0.15</v>
      </c>
    </row>
    <row r="56" spans="1:16384" x14ac:dyDescent="0.15">
      <c r="A56" s="72" t="str">
        <f>'DIRI WORKBOOK'!B80</f>
        <v>Likelihood of re-investing initial investment in COO</v>
      </c>
      <c r="B56" s="343">
        <v>0.05</v>
      </c>
      <c r="C56" s="343">
        <v>0.05</v>
      </c>
      <c r="D56" s="343">
        <v>0.05</v>
      </c>
      <c r="E56" s="343">
        <v>0.05</v>
      </c>
      <c r="F56" s="343">
        <v>0.1</v>
      </c>
      <c r="G56" s="343">
        <v>0.05</v>
      </c>
      <c r="H56" s="343">
        <v>0.05</v>
      </c>
      <c r="I56" s="343">
        <v>0.1</v>
      </c>
      <c r="J56" s="343">
        <v>0.1</v>
      </c>
      <c r="K56" s="343">
        <v>0.15</v>
      </c>
      <c r="L56" s="343">
        <v>0.1</v>
      </c>
      <c r="M56" s="343">
        <v>0.1</v>
      </c>
      <c r="N56" s="343">
        <v>0.1</v>
      </c>
    </row>
    <row r="57" spans="1:16384" s="94" customFormat="1" x14ac:dyDescent="0.15">
      <c r="A57" s="93"/>
      <c r="B57" s="342">
        <f>SUM(B50:B56)</f>
        <v>1</v>
      </c>
      <c r="C57" s="342">
        <f>SUM(C50:C56)</f>
        <v>1</v>
      </c>
      <c r="D57" s="342">
        <f t="shared" ref="D57:E57" si="6">SUM(D50:D56)</f>
        <v>1</v>
      </c>
      <c r="E57" s="342">
        <f t="shared" si="6"/>
        <v>1</v>
      </c>
      <c r="F57" s="342">
        <f>SUM(F50:F56)</f>
        <v>1</v>
      </c>
      <c r="G57" s="342">
        <f>SUM(G50:G56)</f>
        <v>1</v>
      </c>
      <c r="H57" s="342">
        <f t="shared" ref="H57:N57" si="7">SUM(H50:H56)</f>
        <v>1</v>
      </c>
      <c r="I57" s="342">
        <f t="shared" si="7"/>
        <v>1</v>
      </c>
      <c r="J57" s="342">
        <f t="shared" si="7"/>
        <v>0.99999999999999989</v>
      </c>
      <c r="K57" s="342">
        <f t="shared" si="7"/>
        <v>1</v>
      </c>
      <c r="L57" s="342">
        <f t="shared" si="7"/>
        <v>1</v>
      </c>
      <c r="M57" s="342">
        <f t="shared" si="7"/>
        <v>1</v>
      </c>
      <c r="N57" s="342">
        <f t="shared" si="7"/>
        <v>1</v>
      </c>
    </row>
    <row r="60" spans="1:16384" hidden="1" x14ac:dyDescent="0.15">
      <c r="A60" s="72" t="e">
        <f>#REF!</f>
        <v>#REF!</v>
      </c>
      <c r="B60" s="72"/>
      <c r="C60" s="344"/>
      <c r="D60" s="344"/>
      <c r="E60" s="344"/>
      <c r="F60" s="336"/>
      <c r="G60" s="344"/>
      <c r="H60" s="344"/>
      <c r="I60" s="336"/>
      <c r="J60" s="336"/>
      <c r="K60" s="336"/>
      <c r="L60" s="336"/>
      <c r="M60" s="336"/>
      <c r="N60" s="336"/>
    </row>
    <row r="61" spans="1:16384" hidden="1" x14ac:dyDescent="0.15">
      <c r="A61" s="72" t="str">
        <f>A10</f>
        <v>Financial Robustness Score</v>
      </c>
      <c r="B61" s="72"/>
      <c r="C61" s="344">
        <f t="shared" ref="C61:H67" si="8">100%/7</f>
        <v>0.14285714285714285</v>
      </c>
      <c r="D61" s="344">
        <f t="shared" si="8"/>
        <v>0.14285714285714285</v>
      </c>
      <c r="E61" s="344">
        <f t="shared" ref="E61:E67" si="9">100%/6</f>
        <v>0.16666666666666666</v>
      </c>
      <c r="F61" s="336">
        <v>0.25</v>
      </c>
      <c r="G61" s="344">
        <f t="shared" si="8"/>
        <v>0.14285714285714285</v>
      </c>
      <c r="H61" s="344">
        <f t="shared" si="8"/>
        <v>0.14285714285714285</v>
      </c>
      <c r="I61" s="336">
        <v>0.05</v>
      </c>
      <c r="J61" s="336">
        <v>0.25</v>
      </c>
      <c r="K61" s="336">
        <v>0.2</v>
      </c>
      <c r="L61" s="336">
        <v>0.15</v>
      </c>
      <c r="M61" s="336">
        <v>0.15</v>
      </c>
      <c r="N61" s="336">
        <v>0.15</v>
      </c>
    </row>
    <row r="62" spans="1:16384" hidden="1" x14ac:dyDescent="0.15">
      <c r="A62" s="72" t="str">
        <f>A19</f>
        <v>Financial Track Record Score</v>
      </c>
      <c r="B62" s="72"/>
      <c r="C62" s="344">
        <f t="shared" si="8"/>
        <v>0.14285714285714285</v>
      </c>
      <c r="D62" s="344">
        <f t="shared" si="8"/>
        <v>0.14285714285714285</v>
      </c>
      <c r="E62" s="344">
        <f t="shared" si="9"/>
        <v>0.16666666666666666</v>
      </c>
      <c r="F62" s="336">
        <v>0.2</v>
      </c>
      <c r="G62" s="344">
        <v>0.2</v>
      </c>
      <c r="H62" s="344">
        <v>0.2</v>
      </c>
      <c r="I62" s="336">
        <v>0.05</v>
      </c>
      <c r="J62" s="336">
        <v>0.05</v>
      </c>
      <c r="K62" s="336">
        <v>0.05</v>
      </c>
      <c r="L62" s="336">
        <v>0.05</v>
      </c>
      <c r="M62" s="336">
        <v>0.05</v>
      </c>
      <c r="N62" s="336">
        <v>0.05</v>
      </c>
    </row>
    <row r="63" spans="1:16384" hidden="1" x14ac:dyDescent="0.15">
      <c r="A63" s="72" t="str">
        <f>A29</f>
        <v>Financial Attractiveness Score</v>
      </c>
      <c r="B63" s="72"/>
      <c r="C63" s="344">
        <f t="shared" si="8"/>
        <v>0.14285714285714285</v>
      </c>
      <c r="D63" s="344">
        <f t="shared" si="8"/>
        <v>0.14285714285714285</v>
      </c>
      <c r="E63" s="344">
        <f t="shared" si="9"/>
        <v>0.16666666666666666</v>
      </c>
      <c r="F63" s="336">
        <v>0.05</v>
      </c>
      <c r="G63" s="344">
        <f t="shared" si="8"/>
        <v>0.14285714285714285</v>
      </c>
      <c r="H63" s="344">
        <f t="shared" si="8"/>
        <v>0.14285714285714285</v>
      </c>
      <c r="I63" s="336">
        <v>0.3</v>
      </c>
      <c r="J63" s="336">
        <v>0.45</v>
      </c>
      <c r="K63" s="336">
        <v>0.4</v>
      </c>
      <c r="L63" s="336">
        <v>0.15</v>
      </c>
      <c r="M63" s="336">
        <v>0.15</v>
      </c>
      <c r="N63" s="336">
        <v>0.15</v>
      </c>
    </row>
    <row r="64" spans="1:16384" hidden="1" x14ac:dyDescent="0.15">
      <c r="A64" s="72" t="e">
        <f>#REF!</f>
        <v>#REF!</v>
      </c>
      <c r="B64" s="72"/>
      <c r="C64" s="344">
        <f t="shared" si="8"/>
        <v>0.14285714285714285</v>
      </c>
      <c r="D64" s="344">
        <f t="shared" si="8"/>
        <v>0.14285714285714285</v>
      </c>
      <c r="E64" s="344">
        <v>0</v>
      </c>
      <c r="F64" s="336">
        <v>0.05</v>
      </c>
      <c r="G64" s="344">
        <f t="shared" si="8"/>
        <v>0.14285714285714285</v>
      </c>
      <c r="H64" s="344">
        <f t="shared" si="8"/>
        <v>0.14285714285714285</v>
      </c>
      <c r="I64" s="336">
        <v>0.15</v>
      </c>
      <c r="J64" s="336">
        <v>0.1</v>
      </c>
      <c r="K64" s="336">
        <v>0.15</v>
      </c>
      <c r="L64" s="336">
        <v>0.15</v>
      </c>
      <c r="M64" s="336">
        <v>0.15</v>
      </c>
      <c r="N64" s="336">
        <v>0.15</v>
      </c>
    </row>
    <row r="65" spans="1:14" hidden="1" x14ac:dyDescent="0.15">
      <c r="A65" s="72" t="str">
        <f>A39</f>
        <v>Diaspora Investment Ability Score</v>
      </c>
      <c r="B65" s="72"/>
      <c r="C65" s="344">
        <f t="shared" si="8"/>
        <v>0.14285714285714285</v>
      </c>
      <c r="D65" s="344">
        <f t="shared" si="8"/>
        <v>0.14285714285714285</v>
      </c>
      <c r="E65" s="344">
        <f t="shared" si="9"/>
        <v>0.16666666666666666</v>
      </c>
      <c r="F65" s="336">
        <v>0.05</v>
      </c>
      <c r="G65" s="344">
        <v>0.17860000000000001</v>
      </c>
      <c r="H65" s="344">
        <v>0.17860000000000001</v>
      </c>
      <c r="I65" s="336">
        <v>0.3</v>
      </c>
      <c r="J65" s="336">
        <v>0.1</v>
      </c>
      <c r="K65" s="336">
        <v>0.15</v>
      </c>
      <c r="L65" s="336">
        <v>0.3</v>
      </c>
      <c r="M65" s="336">
        <v>0.3</v>
      </c>
      <c r="N65" s="336">
        <v>0.3</v>
      </c>
    </row>
    <row r="66" spans="1:14" hidden="1" x14ac:dyDescent="0.15">
      <c r="A66" s="72" t="e">
        <f>#REF!</f>
        <v>#REF!</v>
      </c>
    </row>
    <row r="67" spans="1:14" hidden="1" x14ac:dyDescent="0.15">
      <c r="A67" s="72" t="str">
        <f>A49</f>
        <v>Diaspora Investment Willingness Score</v>
      </c>
      <c r="B67" s="72"/>
      <c r="C67" s="344">
        <f t="shared" si="8"/>
        <v>0.14285714285714285</v>
      </c>
      <c r="D67" s="344">
        <f t="shared" si="8"/>
        <v>0.14285714285714285</v>
      </c>
      <c r="E67" s="344">
        <f t="shared" si="9"/>
        <v>0.16666666666666666</v>
      </c>
      <c r="F67" s="336">
        <v>0.2</v>
      </c>
      <c r="G67" s="344">
        <v>0.05</v>
      </c>
      <c r="H67" s="344">
        <v>0.05</v>
      </c>
      <c r="I67" s="336">
        <v>0.05</v>
      </c>
      <c r="J67" s="336">
        <v>0.05</v>
      </c>
      <c r="K67" s="336">
        <v>0.05</v>
      </c>
      <c r="L67" s="336">
        <v>0.1</v>
      </c>
      <c r="M67" s="336">
        <v>0.1</v>
      </c>
      <c r="N67" s="336">
        <v>0.1</v>
      </c>
    </row>
    <row r="68" spans="1:14" s="9" customFormat="1" hidden="1" x14ac:dyDescent="0.15">
      <c r="A68" s="80" t="s">
        <v>583</v>
      </c>
      <c r="B68" s="80"/>
      <c r="C68" s="337">
        <f t="shared" ref="C68:N68" si="10">SUM(C60:C67)</f>
        <v>0.85714285714285698</v>
      </c>
      <c r="D68" s="337">
        <f t="shared" si="10"/>
        <v>0.85714285714285698</v>
      </c>
      <c r="E68" s="337">
        <f t="shared" si="10"/>
        <v>0.83333333333333326</v>
      </c>
      <c r="F68" s="345">
        <f>SUM(F60:F67)</f>
        <v>0.8</v>
      </c>
      <c r="G68" s="345">
        <f t="shared" si="10"/>
        <v>0.85717142857142858</v>
      </c>
      <c r="H68" s="345">
        <f t="shared" si="10"/>
        <v>0.85717142857142858</v>
      </c>
      <c r="I68" s="345">
        <f t="shared" si="10"/>
        <v>0.90000000000000013</v>
      </c>
      <c r="J68" s="345">
        <f t="shared" si="10"/>
        <v>1</v>
      </c>
      <c r="K68" s="345">
        <f t="shared" si="10"/>
        <v>1</v>
      </c>
      <c r="L68" s="345">
        <f t="shared" si="10"/>
        <v>0.9</v>
      </c>
      <c r="M68" s="345">
        <f t="shared" si="10"/>
        <v>0.9</v>
      </c>
      <c r="N68" s="345">
        <f t="shared" si="10"/>
        <v>0.9</v>
      </c>
    </row>
    <row r="69" spans="1:14" hidden="1" x14ac:dyDescent="0.15">
      <c r="A69" s="72"/>
      <c r="B69" s="72"/>
      <c r="C69" s="72"/>
      <c r="D69" s="72"/>
      <c r="E69" s="72"/>
      <c r="F69" s="72"/>
      <c r="G69" s="72"/>
      <c r="H69" s="72"/>
      <c r="I69" s="72"/>
      <c r="J69" s="72"/>
      <c r="K69" s="72"/>
      <c r="L69" s="72"/>
      <c r="M69" s="72"/>
      <c r="N69" s="72"/>
    </row>
    <row r="70" spans="1:14" hidden="1" x14ac:dyDescent="0.15"/>
    <row r="71" spans="1:14" hidden="1" x14ac:dyDescent="0.15">
      <c r="A71" s="72" t="e">
        <f>A60</f>
        <v>#REF!</v>
      </c>
      <c r="B71" s="72"/>
      <c r="C71" s="346"/>
      <c r="D71" s="346"/>
      <c r="E71" s="346"/>
      <c r="F71" s="81"/>
      <c r="G71" s="346"/>
      <c r="H71" s="346"/>
      <c r="I71" s="81"/>
      <c r="J71" s="81"/>
      <c r="K71" s="81"/>
      <c r="L71" s="81"/>
      <c r="M71" s="81"/>
      <c r="N71" s="81"/>
    </row>
    <row r="72" spans="1:14" hidden="1" x14ac:dyDescent="0.15">
      <c r="A72" s="72" t="str">
        <f t="shared" ref="A72:A78" si="11">A61</f>
        <v>Financial Robustness Score</v>
      </c>
      <c r="B72" s="72"/>
      <c r="C72" s="346" t="s">
        <v>466</v>
      </c>
      <c r="D72" s="346" t="s">
        <v>466</v>
      </c>
      <c r="E72" s="346" t="s">
        <v>466</v>
      </c>
      <c r="F72" s="81"/>
      <c r="G72" s="346" t="s">
        <v>466</v>
      </c>
      <c r="H72" s="346" t="s">
        <v>466</v>
      </c>
      <c r="I72" s="81" t="s">
        <v>470</v>
      </c>
      <c r="J72" s="81" t="s">
        <v>466</v>
      </c>
      <c r="K72" s="81" t="s">
        <v>466</v>
      </c>
      <c r="L72" s="81" t="s">
        <v>468</v>
      </c>
      <c r="M72" s="81"/>
      <c r="N72" s="81"/>
    </row>
    <row r="73" spans="1:14" hidden="1" x14ac:dyDescent="0.15">
      <c r="A73" s="72" t="str">
        <f t="shared" si="11"/>
        <v>Financial Track Record Score</v>
      </c>
      <c r="B73" s="72"/>
      <c r="C73" s="346" t="s">
        <v>466</v>
      </c>
      <c r="D73" s="346" t="s">
        <v>466</v>
      </c>
      <c r="E73" s="346" t="s">
        <v>466</v>
      </c>
      <c r="F73" s="81"/>
      <c r="G73" s="346" t="s">
        <v>468</v>
      </c>
      <c r="H73" s="346" t="s">
        <v>468</v>
      </c>
      <c r="I73" s="81" t="s">
        <v>470</v>
      </c>
      <c r="J73" s="81" t="s">
        <v>470</v>
      </c>
      <c r="K73" s="81" t="s">
        <v>470</v>
      </c>
      <c r="L73" s="81" t="s">
        <v>470</v>
      </c>
      <c r="M73" s="81"/>
      <c r="N73" s="81"/>
    </row>
    <row r="74" spans="1:14" hidden="1" x14ac:dyDescent="0.15">
      <c r="A74" s="72" t="str">
        <f t="shared" si="11"/>
        <v>Financial Attractiveness Score</v>
      </c>
      <c r="B74" s="72"/>
      <c r="C74" s="346" t="s">
        <v>466</v>
      </c>
      <c r="D74" s="346" t="s">
        <v>466</v>
      </c>
      <c r="E74" s="346" t="s">
        <v>466</v>
      </c>
      <c r="F74" s="81"/>
      <c r="G74" s="346" t="s">
        <v>466</v>
      </c>
      <c r="H74" s="346" t="s">
        <v>466</v>
      </c>
      <c r="I74" s="81" t="s">
        <v>466</v>
      </c>
      <c r="J74" s="81" t="s">
        <v>466</v>
      </c>
      <c r="K74" s="81" t="s">
        <v>466</v>
      </c>
      <c r="L74" s="81" t="s">
        <v>468</v>
      </c>
      <c r="M74" s="81"/>
      <c r="N74" s="81"/>
    </row>
    <row r="75" spans="1:14" hidden="1" x14ac:dyDescent="0.15">
      <c r="A75" s="72" t="e">
        <f t="shared" si="11"/>
        <v>#REF!</v>
      </c>
      <c r="B75" s="72"/>
      <c r="C75" s="346" t="s">
        <v>584</v>
      </c>
      <c r="D75" s="346" t="s">
        <v>584</v>
      </c>
      <c r="E75" s="346" t="s">
        <v>584</v>
      </c>
      <c r="F75" s="346" t="s">
        <v>584</v>
      </c>
      <c r="G75" s="346" t="s">
        <v>584</v>
      </c>
      <c r="H75" s="346" t="s">
        <v>584</v>
      </c>
      <c r="I75" s="346" t="s">
        <v>584</v>
      </c>
      <c r="J75" s="346" t="s">
        <v>584</v>
      </c>
      <c r="K75" s="346" t="s">
        <v>584</v>
      </c>
      <c r="L75" s="346" t="s">
        <v>584</v>
      </c>
      <c r="M75" s="346" t="s">
        <v>584</v>
      </c>
      <c r="N75" s="346" t="s">
        <v>584</v>
      </c>
    </row>
    <row r="76" spans="1:14" hidden="1" x14ac:dyDescent="0.15">
      <c r="A76" s="72" t="str">
        <f t="shared" si="11"/>
        <v>Diaspora Investment Ability Score</v>
      </c>
      <c r="B76" s="72"/>
      <c r="C76" s="346" t="s">
        <v>466</v>
      </c>
      <c r="D76" s="346" t="s">
        <v>466</v>
      </c>
      <c r="E76" s="346" t="s">
        <v>466</v>
      </c>
      <c r="F76" s="81"/>
      <c r="G76" s="346" t="s">
        <v>466</v>
      </c>
      <c r="H76" s="346" t="s">
        <v>466</v>
      </c>
      <c r="I76" s="81" t="s">
        <v>470</v>
      </c>
      <c r="J76" s="81" t="s">
        <v>470</v>
      </c>
      <c r="K76" s="81" t="s">
        <v>468</v>
      </c>
      <c r="L76" s="81" t="s">
        <v>468</v>
      </c>
      <c r="M76" s="81"/>
      <c r="N76" s="81"/>
    </row>
    <row r="77" spans="1:14" hidden="1" x14ac:dyDescent="0.15">
      <c r="A77" s="72" t="e">
        <f t="shared" si="11"/>
        <v>#REF!</v>
      </c>
      <c r="B77" s="72"/>
      <c r="C77" s="346"/>
      <c r="D77" s="346"/>
      <c r="E77" s="346"/>
      <c r="F77" s="81"/>
      <c r="G77" s="346"/>
      <c r="H77" s="346"/>
      <c r="I77" s="81"/>
      <c r="J77" s="81"/>
      <c r="K77" s="81"/>
      <c r="L77" s="81"/>
      <c r="M77" s="81"/>
      <c r="N77" s="81"/>
    </row>
    <row r="78" spans="1:14" hidden="1" x14ac:dyDescent="0.15">
      <c r="A78" s="72" t="str">
        <f t="shared" si="11"/>
        <v>Diaspora Investment Willingness Score</v>
      </c>
      <c r="B78" s="72"/>
      <c r="C78" s="81" t="s">
        <v>466</v>
      </c>
      <c r="D78" s="81" t="s">
        <v>466</v>
      </c>
      <c r="E78" s="81" t="s">
        <v>466</v>
      </c>
      <c r="F78" s="81"/>
      <c r="G78" s="81" t="s">
        <v>470</v>
      </c>
      <c r="H78" s="81" t="s">
        <v>470</v>
      </c>
      <c r="I78" s="81" t="s">
        <v>470</v>
      </c>
      <c r="J78" s="81" t="s">
        <v>468</v>
      </c>
      <c r="K78" s="81" t="s">
        <v>468</v>
      </c>
      <c r="L78" s="81" t="s">
        <v>466</v>
      </c>
      <c r="M78" s="81"/>
      <c r="N78" s="81"/>
    </row>
    <row r="79" spans="1:14" s="9" customFormat="1" hidden="1" x14ac:dyDescent="0.15">
      <c r="A79" s="80"/>
      <c r="B79" s="80"/>
      <c r="C79" s="347"/>
      <c r="D79" s="347"/>
      <c r="E79" s="347"/>
      <c r="F79" s="347"/>
      <c r="G79" s="347"/>
      <c r="H79" s="347"/>
      <c r="I79" s="347"/>
      <c r="J79" s="347"/>
      <c r="K79" s="347"/>
      <c r="L79" s="347"/>
      <c r="M79" s="347"/>
      <c r="N79" s="347"/>
    </row>
    <row r="80" spans="1:14" hidden="1" x14ac:dyDescent="0.15"/>
    <row r="84" spans="1:9" x14ac:dyDescent="0.15">
      <c r="C84" s="348" t="s">
        <v>585</v>
      </c>
      <c r="D84" s="348" t="s">
        <v>513</v>
      </c>
      <c r="E84" s="348" t="s">
        <v>484</v>
      </c>
      <c r="G84" s="11" t="s">
        <v>485</v>
      </c>
      <c r="H84" s="11" t="s">
        <v>586</v>
      </c>
      <c r="I84" s="11" t="s">
        <v>587</v>
      </c>
    </row>
    <row r="85" spans="1:9" x14ac:dyDescent="0.15">
      <c r="A85" s="72" t="str">
        <f>A72</f>
        <v>Financial Robustness Score</v>
      </c>
      <c r="B85" s="72"/>
      <c r="C85" s="346" t="s">
        <v>466</v>
      </c>
      <c r="D85" s="346" t="s">
        <v>466</v>
      </c>
      <c r="E85" s="81" t="s">
        <v>470</v>
      </c>
      <c r="G85" s="81" t="s">
        <v>466</v>
      </c>
      <c r="H85" s="81" t="s">
        <v>466</v>
      </c>
    </row>
    <row r="86" spans="1:9" x14ac:dyDescent="0.15">
      <c r="A86" s="72" t="str">
        <f t="shared" ref="A86:A87" si="12">A73</f>
        <v>Financial Track Record Score</v>
      </c>
      <c r="B86" s="72"/>
      <c r="C86" s="346" t="s">
        <v>466</v>
      </c>
      <c r="D86" s="346" t="s">
        <v>468</v>
      </c>
      <c r="E86" s="81" t="s">
        <v>470</v>
      </c>
      <c r="G86" s="81" t="s">
        <v>470</v>
      </c>
      <c r="H86" s="81" t="s">
        <v>470</v>
      </c>
    </row>
    <row r="87" spans="1:9" x14ac:dyDescent="0.15">
      <c r="A87" s="72" t="str">
        <f t="shared" si="12"/>
        <v>Financial Attractiveness Score</v>
      </c>
      <c r="B87" s="72"/>
      <c r="C87" s="346" t="s">
        <v>466</v>
      </c>
      <c r="D87" s="346" t="s">
        <v>466</v>
      </c>
      <c r="E87" s="81" t="s">
        <v>466</v>
      </c>
      <c r="G87" s="81" t="s">
        <v>466</v>
      </c>
      <c r="H87" s="81" t="s">
        <v>466</v>
      </c>
    </row>
    <row r="88" spans="1:9" x14ac:dyDescent="0.15">
      <c r="A88" s="72" t="str">
        <f>A76</f>
        <v>Diaspora Investment Ability Score</v>
      </c>
      <c r="B88" s="72"/>
      <c r="C88" s="346" t="s">
        <v>466</v>
      </c>
      <c r="D88" s="346" t="s">
        <v>466</v>
      </c>
      <c r="E88" s="81" t="s">
        <v>470</v>
      </c>
      <c r="G88" s="81" t="s">
        <v>470</v>
      </c>
      <c r="H88" s="81" t="s">
        <v>468</v>
      </c>
    </row>
    <row r="89" spans="1:9" x14ac:dyDescent="0.15">
      <c r="A89" s="72" t="str">
        <f>A78</f>
        <v>Diaspora Investment Willingness Score</v>
      </c>
      <c r="B89" s="72"/>
      <c r="C89" s="81" t="s">
        <v>466</v>
      </c>
      <c r="D89" s="81" t="s">
        <v>470</v>
      </c>
      <c r="E89" s="81" t="s">
        <v>470</v>
      </c>
      <c r="G89" s="81" t="s">
        <v>468</v>
      </c>
      <c r="H89" s="81" t="s">
        <v>468</v>
      </c>
    </row>
    <row r="91" spans="1:9" x14ac:dyDescent="0.15">
      <c r="A91" s="72" t="e">
        <f>A75</f>
        <v>#REF!</v>
      </c>
      <c r="B91" s="72"/>
      <c r="C91" s="346" t="s">
        <v>584</v>
      </c>
      <c r="D91" s="346" t="s">
        <v>584</v>
      </c>
      <c r="E91" s="346" t="s">
        <v>584</v>
      </c>
      <c r="G91" s="346" t="s">
        <v>584</v>
      </c>
      <c r="H91" s="346" t="s">
        <v>584</v>
      </c>
    </row>
    <row r="92" spans="1:9" x14ac:dyDescent="0.15">
      <c r="A92" s="72" t="e">
        <f>A77</f>
        <v>#REF!</v>
      </c>
      <c r="B92" s="72"/>
      <c r="C92" s="346"/>
      <c r="D92" s="346"/>
      <c r="E92" s="81"/>
      <c r="G92" s="81"/>
      <c r="H92" s="81"/>
    </row>
    <row r="95" spans="1:9" hidden="1" x14ac:dyDescent="0.15">
      <c r="C95" s="348" t="s">
        <v>585</v>
      </c>
      <c r="D95" s="348" t="s">
        <v>513</v>
      </c>
      <c r="E95" s="348" t="s">
        <v>484</v>
      </c>
      <c r="G95" s="11" t="s">
        <v>485</v>
      </c>
      <c r="H95" s="11" t="s">
        <v>586</v>
      </c>
      <c r="I95" s="11" t="s">
        <v>587</v>
      </c>
    </row>
    <row r="96" spans="1:9" hidden="1" x14ac:dyDescent="0.15">
      <c r="A96" s="72" t="str">
        <f>A85</f>
        <v>Financial Robustness Score</v>
      </c>
      <c r="B96" s="72"/>
      <c r="C96" s="346">
        <v>5</v>
      </c>
      <c r="D96" s="346">
        <v>5</v>
      </c>
      <c r="E96" s="81">
        <v>1</v>
      </c>
      <c r="G96" s="81">
        <v>5</v>
      </c>
      <c r="H96" s="81">
        <v>5</v>
      </c>
    </row>
    <row r="97" spans="1:14" hidden="1" x14ac:dyDescent="0.15">
      <c r="A97" s="72" t="str">
        <f t="shared" ref="A97:A103" si="13">A86</f>
        <v>Financial Track Record Score</v>
      </c>
      <c r="B97" s="72"/>
      <c r="C97" s="346">
        <v>5</v>
      </c>
      <c r="D97" s="346">
        <v>3</v>
      </c>
      <c r="E97" s="81">
        <v>1</v>
      </c>
      <c r="G97" s="81">
        <v>1</v>
      </c>
      <c r="H97" s="81">
        <v>1</v>
      </c>
    </row>
    <row r="98" spans="1:14" hidden="1" x14ac:dyDescent="0.15">
      <c r="A98" s="72" t="str">
        <f t="shared" si="13"/>
        <v>Financial Attractiveness Score</v>
      </c>
      <c r="B98" s="72"/>
      <c r="C98" s="346">
        <v>5</v>
      </c>
      <c r="D98" s="346">
        <v>5</v>
      </c>
      <c r="E98" s="81">
        <v>5</v>
      </c>
      <c r="G98" s="81">
        <v>5</v>
      </c>
      <c r="H98" s="81">
        <v>5</v>
      </c>
    </row>
    <row r="99" spans="1:14" hidden="1" x14ac:dyDescent="0.15">
      <c r="A99" s="72" t="str">
        <f t="shared" si="13"/>
        <v>Diaspora Investment Ability Score</v>
      </c>
      <c r="B99" s="72"/>
      <c r="C99" s="346">
        <v>5</v>
      </c>
      <c r="D99" s="346">
        <v>5</v>
      </c>
      <c r="E99" s="81">
        <v>1</v>
      </c>
      <c r="G99" s="81">
        <v>1</v>
      </c>
      <c r="H99" s="81">
        <v>3</v>
      </c>
    </row>
    <row r="100" spans="1:14" hidden="1" x14ac:dyDescent="0.15">
      <c r="A100" s="72" t="str">
        <f t="shared" si="13"/>
        <v>Diaspora Investment Willingness Score</v>
      </c>
      <c r="B100" s="72"/>
      <c r="C100" s="81">
        <v>5</v>
      </c>
      <c r="D100" s="81">
        <v>1</v>
      </c>
      <c r="E100" s="81">
        <v>1</v>
      </c>
      <c r="G100" s="81">
        <v>3</v>
      </c>
      <c r="H100" s="81">
        <v>3</v>
      </c>
    </row>
    <row r="101" spans="1:14" hidden="1" x14ac:dyDescent="0.15">
      <c r="A101" s="72"/>
    </row>
    <row r="102" spans="1:14" hidden="1" x14ac:dyDescent="0.15">
      <c r="A102" s="72" t="e">
        <f t="shared" si="13"/>
        <v>#REF!</v>
      </c>
      <c r="B102" s="72"/>
      <c r="C102" s="346" t="s">
        <v>584</v>
      </c>
      <c r="D102" s="346" t="s">
        <v>584</v>
      </c>
      <c r="E102" s="346" t="s">
        <v>584</v>
      </c>
      <c r="G102" s="346" t="s">
        <v>584</v>
      </c>
      <c r="H102" s="346" t="s">
        <v>584</v>
      </c>
    </row>
    <row r="103" spans="1:14" hidden="1" x14ac:dyDescent="0.15">
      <c r="A103" s="72" t="e">
        <f t="shared" si="13"/>
        <v>#REF!</v>
      </c>
      <c r="B103" s="72"/>
      <c r="C103" s="346"/>
      <c r="D103" s="346"/>
      <c r="E103" s="81"/>
      <c r="G103" s="81"/>
      <c r="H103" s="81"/>
    </row>
    <row r="104" spans="1:14" hidden="1" x14ac:dyDescent="0.15"/>
    <row r="106" spans="1:14" x14ac:dyDescent="0.15">
      <c r="C106" s="11" t="str">
        <f t="shared" ref="C106:N106" si="14">C5</f>
        <v>Diaspora Government T-bills (Lccy)</v>
      </c>
      <c r="D106" s="11" t="str">
        <f t="shared" si="14"/>
        <v>Diaspora Government bonds (Lccy)</v>
      </c>
      <c r="E106" s="11" t="str">
        <f t="shared" si="14"/>
        <v>Diaspora government bonds (Fccy)</v>
      </c>
      <c r="F106" s="11" t="str">
        <f t="shared" si="14"/>
        <v>Diaspora Pension Schemes</v>
      </c>
      <c r="G106" s="11" t="str">
        <f t="shared" si="14"/>
        <v>Stocks</v>
      </c>
      <c r="H106" s="11" t="str">
        <f t="shared" si="14"/>
        <v>Corporate bonds</v>
      </c>
      <c r="I106" s="11" t="str">
        <f t="shared" si="14"/>
        <v>Crowd Funding</v>
      </c>
      <c r="J106" s="11" t="str">
        <f t="shared" si="14"/>
        <v xml:space="preserve">Bank savings </v>
      </c>
      <c r="K106" s="11" t="str">
        <f t="shared" si="14"/>
        <v>Loans and mortgages</v>
      </c>
      <c r="L106" s="11" t="str">
        <f t="shared" si="14"/>
        <v>Managed funds (Retail - incl. Mutual funds, pension funds, etc.)</v>
      </c>
      <c r="M106" s="11" t="str">
        <f t="shared" si="14"/>
        <v>Managed funds (HNI/Private - incl. PE/Hedge Fund /ImpInv/Sukuk/etc.)</v>
      </c>
      <c r="N106" s="11" t="str">
        <f t="shared" si="14"/>
        <v>Property Investment - equity schemes</v>
      </c>
    </row>
    <row r="107" spans="1:14" x14ac:dyDescent="0.15">
      <c r="A107" s="72" t="str">
        <f>A85</f>
        <v>Financial Robustness Score</v>
      </c>
      <c r="B107" s="72"/>
      <c r="C107" s="100">
        <v>1</v>
      </c>
      <c r="D107" s="100">
        <v>1</v>
      </c>
      <c r="E107" s="100">
        <v>1</v>
      </c>
      <c r="F107" s="101">
        <v>1</v>
      </c>
      <c r="G107" s="100">
        <v>1</v>
      </c>
      <c r="H107" s="100">
        <v>1</v>
      </c>
      <c r="I107" s="101">
        <f>'Mechanics DIR_IC'!I124</f>
        <v>0</v>
      </c>
      <c r="J107" s="101">
        <v>1</v>
      </c>
      <c r="K107" s="101">
        <v>1</v>
      </c>
      <c r="L107" s="101">
        <v>1</v>
      </c>
      <c r="M107" s="101">
        <v>1</v>
      </c>
      <c r="N107" s="101">
        <v>1</v>
      </c>
    </row>
    <row r="108" spans="1:14" x14ac:dyDescent="0.15">
      <c r="A108" s="72" t="str">
        <f t="shared" ref="A108:A111" si="15">A86</f>
        <v>Financial Track Record Score</v>
      </c>
      <c r="B108" s="72"/>
      <c r="C108" s="100">
        <v>1</v>
      </c>
      <c r="D108" s="100">
        <v>1</v>
      </c>
      <c r="E108" s="100">
        <v>1</v>
      </c>
      <c r="F108" s="101">
        <v>1</v>
      </c>
      <c r="G108" s="100">
        <v>1</v>
      </c>
      <c r="H108" s="100">
        <v>1</v>
      </c>
      <c r="I108" s="101">
        <f>'Mechanics DIR_IC'!I127</f>
        <v>0</v>
      </c>
      <c r="J108" s="101">
        <f>'Mechanics DIR_IC'!K127</f>
        <v>0</v>
      </c>
      <c r="K108" s="101">
        <f>'Mechanics DIR_IC'!L127</f>
        <v>0</v>
      </c>
      <c r="L108" s="101">
        <f>'Mechanics DIR_IC'!M127</f>
        <v>0</v>
      </c>
      <c r="M108" s="101">
        <f>'Mechanics DIR_IC'!N127</f>
        <v>0</v>
      </c>
      <c r="N108" s="101" t="e">
        <f>'Mechanics DIR_IC'!#REF!</f>
        <v>#REF!</v>
      </c>
    </row>
    <row r="109" spans="1:14" x14ac:dyDescent="0.15">
      <c r="A109" s="72" t="str">
        <f t="shared" si="15"/>
        <v>Financial Attractiveness Score</v>
      </c>
      <c r="B109" s="72"/>
      <c r="C109" s="100">
        <v>1</v>
      </c>
      <c r="D109" s="100">
        <v>1</v>
      </c>
      <c r="E109" s="100">
        <v>1</v>
      </c>
      <c r="F109" s="101">
        <v>1</v>
      </c>
      <c r="G109" s="100">
        <v>1</v>
      </c>
      <c r="H109" s="100">
        <v>1</v>
      </c>
      <c r="I109" s="101">
        <v>1</v>
      </c>
      <c r="J109" s="101">
        <v>1</v>
      </c>
      <c r="K109" s="101">
        <v>1</v>
      </c>
      <c r="L109" s="101">
        <v>1</v>
      </c>
      <c r="M109" s="101">
        <v>1</v>
      </c>
      <c r="N109" s="101">
        <v>1</v>
      </c>
    </row>
    <row r="110" spans="1:14" x14ac:dyDescent="0.15">
      <c r="A110" s="72" t="str">
        <f t="shared" si="15"/>
        <v>Diaspora Investment Ability Score</v>
      </c>
      <c r="B110" s="72"/>
      <c r="C110" s="100">
        <v>1</v>
      </c>
      <c r="D110" s="100">
        <v>1</v>
      </c>
      <c r="E110" s="100">
        <v>1</v>
      </c>
      <c r="F110" s="101">
        <v>1</v>
      </c>
      <c r="G110" s="100">
        <v>1</v>
      </c>
      <c r="H110" s="100">
        <v>1</v>
      </c>
      <c r="I110" s="101">
        <v>1</v>
      </c>
      <c r="J110" s="101">
        <v>1</v>
      </c>
      <c r="K110" s="101">
        <v>1</v>
      </c>
      <c r="L110" s="101">
        <v>1</v>
      </c>
      <c r="M110" s="101">
        <v>1</v>
      </c>
      <c r="N110" s="101">
        <v>1</v>
      </c>
    </row>
    <row r="111" spans="1:14" x14ac:dyDescent="0.15">
      <c r="A111" s="72" t="str">
        <f t="shared" si="15"/>
        <v>Diaspora Investment Willingness Score</v>
      </c>
      <c r="B111" s="72"/>
      <c r="C111" s="100">
        <v>1</v>
      </c>
      <c r="D111" s="100">
        <v>1</v>
      </c>
      <c r="E111" s="100">
        <v>1</v>
      </c>
      <c r="F111" s="100">
        <v>1</v>
      </c>
      <c r="G111" s="100">
        <v>1</v>
      </c>
      <c r="H111" s="100">
        <v>1</v>
      </c>
      <c r="I111" s="100">
        <f>'Mechanics DIR_IC'!I136</f>
        <v>0</v>
      </c>
      <c r="J111" s="100">
        <v>0</v>
      </c>
      <c r="K111" s="100">
        <v>1</v>
      </c>
      <c r="L111" s="100">
        <v>1</v>
      </c>
      <c r="M111" s="100">
        <v>1</v>
      </c>
      <c r="N111" s="100">
        <v>1</v>
      </c>
    </row>
    <row r="113" spans="1:1" x14ac:dyDescent="0.15">
      <c r="A113" s="11" t="e">
        <f>A91</f>
        <v>#REF!</v>
      </c>
    </row>
    <row r="114" spans="1:1" x14ac:dyDescent="0.15">
      <c r="A114" s="11" t="e">
        <f>A92</f>
        <v>#REF!</v>
      </c>
    </row>
  </sheetData>
  <sheetProtection password="8558" sheet="1" objects="1" scenarios="1"/>
  <mergeCells count="4">
    <mergeCell ref="G4:H4"/>
    <mergeCell ref="J4:K4"/>
    <mergeCell ref="L4:N4"/>
    <mergeCell ref="B4:F4"/>
  </mergeCells>
  <dataValidations count="1">
    <dataValidation allowBlank="1" showErrorMessage="1" sqref="B43:B45 B54:B56"/>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0" tint="-0.14999847407452621"/>
  </sheetPr>
  <dimension ref="A1:LS7"/>
  <sheetViews>
    <sheetView zoomScale="80" zoomScaleNormal="80" zoomScalePageLayoutView="80" workbookViewId="0">
      <pane xSplit="1" ySplit="2" topLeftCell="E3" activePane="bottomRight" state="frozen"/>
      <selection pane="topRight" activeCell="B1" sqref="B1"/>
      <selection pane="bottomLeft" activeCell="A3" sqref="A3"/>
      <selection pane="bottomRight" activeCell="D13" sqref="D13"/>
    </sheetView>
  </sheetViews>
  <sheetFormatPr baseColWidth="10" defaultColWidth="9.1640625" defaultRowHeight="14" x14ac:dyDescent="0.2"/>
  <cols>
    <col min="1" max="1" width="32.33203125" style="481" customWidth="1"/>
    <col min="2" max="2" width="17.83203125" style="481" bestFit="1" customWidth="1"/>
    <col min="3" max="3" width="45.6640625" style="481" bestFit="1" customWidth="1"/>
    <col min="4" max="4" width="51.6640625" style="481" bestFit="1" customWidth="1"/>
    <col min="5" max="5" width="57.83203125" style="481" bestFit="1" customWidth="1"/>
    <col min="6" max="6" width="21.6640625" style="481" bestFit="1" customWidth="1"/>
    <col min="7" max="17" width="12" style="481" bestFit="1" customWidth="1"/>
    <col min="18" max="18" width="18.1640625" style="481" bestFit="1" customWidth="1"/>
    <col min="19" max="19" width="33.6640625" style="481" bestFit="1" customWidth="1"/>
    <col min="20" max="20" width="44.83203125" style="481" bestFit="1" customWidth="1"/>
    <col min="21" max="21" width="13.6640625" style="481" bestFit="1" customWidth="1"/>
    <col min="22" max="22" width="9.1640625" style="481" bestFit="1" customWidth="1"/>
    <col min="23" max="23" width="8.5" style="481" bestFit="1" customWidth="1"/>
    <col min="24" max="24" width="21" style="481" bestFit="1" customWidth="1"/>
    <col min="25" max="25" width="28" style="481" bestFit="1" customWidth="1"/>
    <col min="26" max="26" width="30.5" style="481" bestFit="1" customWidth="1"/>
    <col min="27" max="27" width="30.83203125" style="481" bestFit="1" customWidth="1"/>
    <col min="28" max="28" width="34.5" style="481" bestFit="1" customWidth="1"/>
    <col min="29" max="29" width="28.5" style="481" bestFit="1" customWidth="1"/>
    <col min="30" max="30" width="22.5" style="481" bestFit="1" customWidth="1"/>
    <col min="31" max="31" width="34.1640625" style="481" bestFit="1" customWidth="1"/>
    <col min="32" max="32" width="12.33203125" style="481" bestFit="1" customWidth="1"/>
    <col min="33" max="34" width="14.5" style="481" bestFit="1" customWidth="1"/>
    <col min="35" max="35" width="12" style="481" bestFit="1" customWidth="1"/>
    <col min="36" max="36" width="7" style="481" bestFit="1" customWidth="1"/>
    <col min="37" max="37" width="35" style="481" bestFit="1" customWidth="1"/>
    <col min="38" max="38" width="35.1640625" style="481" bestFit="1" customWidth="1"/>
    <col min="39" max="39" width="46" style="481" bestFit="1" customWidth="1"/>
    <col min="40" max="40" width="22.33203125" style="481" bestFit="1" customWidth="1"/>
    <col min="41" max="41" width="21.6640625" style="481" bestFit="1" customWidth="1"/>
    <col min="42" max="42" width="37.5" style="481" bestFit="1" customWidth="1"/>
    <col min="43" max="43" width="47.1640625" style="481" bestFit="1" customWidth="1"/>
    <col min="44" max="44" width="34.5" style="481" bestFit="1" customWidth="1"/>
    <col min="45" max="45" width="11.33203125" style="481" bestFit="1" customWidth="1"/>
    <col min="46" max="46" width="7.6640625" style="481" bestFit="1" customWidth="1"/>
    <col min="47" max="47" width="35.5" style="481" bestFit="1" customWidth="1"/>
    <col min="48" max="48" width="24.83203125" style="481" bestFit="1" customWidth="1"/>
    <col min="49" max="49" width="30.6640625" style="481" bestFit="1" customWidth="1"/>
    <col min="50" max="50" width="88.5" style="481" bestFit="1" customWidth="1"/>
    <col min="51" max="51" width="53.83203125" style="481" bestFit="1" customWidth="1"/>
    <col min="52" max="52" width="6.5" style="481" bestFit="1" customWidth="1"/>
    <col min="53" max="53" width="24.1640625" style="481" bestFit="1" customWidth="1"/>
    <col min="54" max="54" width="42.33203125" style="481" bestFit="1" customWidth="1"/>
    <col min="55" max="55" width="49.1640625" style="481" bestFit="1" customWidth="1"/>
    <col min="56" max="56" width="41" style="481" bestFit="1" customWidth="1"/>
    <col min="57" max="57" width="43" style="481" bestFit="1" customWidth="1"/>
    <col min="58" max="58" width="64.1640625" style="481" bestFit="1" customWidth="1"/>
    <col min="59" max="59" width="29.83203125" style="481" bestFit="1" customWidth="1"/>
    <col min="60" max="60" width="24.1640625" style="481" bestFit="1" customWidth="1"/>
    <col min="61" max="61" width="46.5" style="481" bestFit="1" customWidth="1"/>
    <col min="62" max="62" width="39.6640625" style="481" bestFit="1" customWidth="1"/>
    <col min="63" max="63" width="48.83203125" style="481" bestFit="1" customWidth="1"/>
    <col min="64" max="64" width="26" style="481" bestFit="1" customWidth="1"/>
    <col min="65" max="65" width="48.1640625" style="481" bestFit="1" customWidth="1"/>
    <col min="66" max="66" width="34.5" style="481" bestFit="1" customWidth="1"/>
    <col min="67" max="67" width="6.5" style="481" bestFit="1" customWidth="1"/>
    <col min="68" max="68" width="24.1640625" style="481" bestFit="1" customWidth="1"/>
    <col min="69" max="69" width="12.33203125" style="481" bestFit="1" customWidth="1"/>
    <col min="70" max="71" width="16.6640625" style="481" bestFit="1" customWidth="1"/>
    <col min="72" max="73" width="19.5" style="481" bestFit="1" customWidth="1"/>
    <col min="74" max="74" width="15.5" style="481" bestFit="1" customWidth="1"/>
    <col min="75" max="76" width="22" style="481" bestFit="1" customWidth="1"/>
    <col min="77" max="77" width="24.5" style="481" bestFit="1" customWidth="1"/>
    <col min="78" max="78" width="19.83203125" style="481" bestFit="1" customWidth="1"/>
    <col min="79" max="80" width="5" style="481" bestFit="1" customWidth="1"/>
    <col min="81" max="81" width="8.5" style="481" bestFit="1" customWidth="1"/>
    <col min="82" max="82" width="50" style="481" bestFit="1" customWidth="1"/>
    <col min="83" max="83" width="20.83203125" style="481" bestFit="1" customWidth="1"/>
    <col min="84" max="84" width="42.1640625" style="481" bestFit="1" customWidth="1"/>
    <col min="85" max="85" width="19.5" style="481" bestFit="1" customWidth="1"/>
    <col min="86" max="86" width="31.33203125" style="481" bestFit="1" customWidth="1"/>
    <col min="87" max="87" width="28" style="481" bestFit="1" customWidth="1"/>
    <col min="88" max="88" width="23.83203125" style="481" bestFit="1" customWidth="1"/>
    <col min="89" max="89" width="24.1640625" style="481" bestFit="1" customWidth="1"/>
    <col min="90" max="90" width="27.6640625" style="481" bestFit="1" customWidth="1"/>
    <col min="91" max="91" width="7.1640625" style="481" bestFit="1" customWidth="1"/>
    <col min="92" max="92" width="25" style="481" bestFit="1" customWidth="1"/>
    <col min="93" max="93" width="64.83203125" style="481" bestFit="1" customWidth="1"/>
    <col min="94" max="94" width="51" style="481" bestFit="1" customWidth="1"/>
    <col min="95" max="95" width="31.33203125" style="481" bestFit="1" customWidth="1"/>
    <col min="96" max="96" width="27.6640625" style="481" bestFit="1" customWidth="1"/>
    <col min="97" max="97" width="25.5" style="481" bestFit="1" customWidth="1"/>
    <col min="98" max="98" width="20" style="481" bestFit="1" customWidth="1"/>
    <col min="99" max="99" width="12.33203125" style="481" bestFit="1" customWidth="1"/>
    <col min="100" max="101" width="16.6640625" style="481" bestFit="1" customWidth="1"/>
    <col min="102" max="103" width="19.5" style="481" bestFit="1" customWidth="1"/>
    <col min="104" max="104" width="15.5" style="481" bestFit="1" customWidth="1"/>
    <col min="105" max="106" width="22" style="481" bestFit="1" customWidth="1"/>
    <col min="107" max="107" width="24.5" style="481" bestFit="1" customWidth="1"/>
    <col min="108" max="108" width="19.83203125" style="481" bestFit="1" customWidth="1"/>
    <col min="109" max="109" width="22.33203125" style="481" bestFit="1" customWidth="1"/>
    <col min="110" max="110" width="14.5" style="481" bestFit="1" customWidth="1"/>
    <col min="111" max="111" width="7" style="481" bestFit="1" customWidth="1"/>
    <col min="112" max="112" width="14.5" style="481" bestFit="1" customWidth="1"/>
    <col min="113" max="113" width="31.6640625" style="481" bestFit="1" customWidth="1"/>
    <col min="114" max="114" width="34.5" style="481" bestFit="1" customWidth="1"/>
    <col min="115" max="115" width="37.5" style="481" bestFit="1" customWidth="1"/>
    <col min="116" max="116" width="35" style="481" bestFit="1" customWidth="1"/>
    <col min="117" max="117" width="47.1640625" style="481" bestFit="1" customWidth="1"/>
    <col min="118" max="118" width="35" style="481" bestFit="1" customWidth="1"/>
    <col min="119" max="119" width="12" style="481" bestFit="1" customWidth="1"/>
    <col min="120" max="120" width="12.33203125" style="481" bestFit="1" customWidth="1"/>
    <col min="121" max="121" width="35.1640625" style="481" bestFit="1" customWidth="1"/>
    <col min="122" max="122" width="7.6640625" style="481" bestFit="1" customWidth="1"/>
    <col min="123" max="123" width="11.33203125" style="481" bestFit="1" customWidth="1"/>
    <col min="124" max="124" width="21.6640625" style="481" bestFit="1" customWidth="1"/>
    <col min="125" max="125" width="44.5" style="481" bestFit="1" customWidth="1"/>
    <col min="126" max="126" width="37.1640625" style="481" bestFit="1" customWidth="1"/>
    <col min="127" max="127" width="23.83203125" style="481" bestFit="1" customWidth="1"/>
    <col min="128" max="128" width="47.1640625" style="481" bestFit="1" customWidth="1"/>
    <col min="129" max="129" width="39.33203125" style="481" bestFit="1" customWidth="1"/>
    <col min="130" max="130" width="24.5" style="481" bestFit="1" customWidth="1"/>
    <col min="131" max="131" width="35.83203125" style="481" bestFit="1" customWidth="1"/>
    <col min="132" max="132" width="21.1640625" style="481" bestFit="1" customWidth="1"/>
    <col min="133" max="133" width="19.5" style="481" bestFit="1" customWidth="1"/>
    <col min="134" max="134" width="23.83203125" style="481" bestFit="1" customWidth="1"/>
    <col min="135" max="135" width="12.33203125" style="481" bestFit="1" customWidth="1"/>
    <col min="136" max="136" width="18" style="481" bestFit="1" customWidth="1"/>
    <col min="137" max="137" width="8.33203125" style="481" bestFit="1" customWidth="1"/>
    <col min="138" max="138" width="25" style="481" bestFit="1" customWidth="1"/>
    <col min="139" max="139" width="22.5" style="481" bestFit="1" customWidth="1"/>
    <col min="140" max="140" width="25.5" style="481" bestFit="1" customWidth="1"/>
    <col min="141" max="141" width="25" style="481" bestFit="1" customWidth="1"/>
    <col min="142" max="142" width="27.83203125" style="481" bestFit="1" customWidth="1"/>
    <col min="143" max="143" width="25.1640625" style="481" bestFit="1" customWidth="1"/>
    <col min="144" max="144" width="29.5" style="481" bestFit="1" customWidth="1"/>
    <col min="145" max="145" width="25" style="481" bestFit="1" customWidth="1"/>
    <col min="146" max="146" width="12" style="481" bestFit="1" customWidth="1"/>
    <col min="147" max="147" width="43.5" style="481" bestFit="1" customWidth="1"/>
    <col min="148" max="148" width="20.83203125" style="481" bestFit="1" customWidth="1"/>
    <col min="149" max="149" width="31" style="481" bestFit="1" customWidth="1"/>
    <col min="150" max="150" width="43.83203125" style="481" bestFit="1" customWidth="1"/>
    <col min="151" max="151" width="50.33203125" style="481" bestFit="1" customWidth="1"/>
    <col min="152" max="152" width="50.6640625" style="481" bestFit="1" customWidth="1"/>
    <col min="153" max="153" width="20" style="481" bestFit="1" customWidth="1"/>
    <col min="154" max="154" width="100.6640625" style="481" bestFit="1" customWidth="1"/>
    <col min="155" max="155" width="84.33203125" style="481" bestFit="1" customWidth="1"/>
    <col min="156" max="156" width="52.83203125" style="481" bestFit="1" customWidth="1"/>
    <col min="157" max="157" width="42" style="481" bestFit="1" customWidth="1"/>
    <col min="158" max="158" width="61.6640625" style="481" bestFit="1" customWidth="1"/>
    <col min="159" max="159" width="74.83203125" style="481" bestFit="1" customWidth="1"/>
    <col min="160" max="160" width="20" style="481" bestFit="1" customWidth="1"/>
    <col min="161" max="161" width="84.5" style="481" bestFit="1" customWidth="1"/>
    <col min="162" max="162" width="74.83203125" style="481" bestFit="1" customWidth="1"/>
    <col min="163" max="163" width="61.83203125" style="481" bestFit="1" customWidth="1"/>
    <col min="164" max="164" width="103.5" style="481" bestFit="1" customWidth="1"/>
    <col min="165" max="165" width="67.83203125" style="481" bestFit="1" customWidth="1"/>
    <col min="166" max="166" width="80.1640625" style="481" bestFit="1" customWidth="1"/>
    <col min="167" max="167" width="63.83203125" style="481" bestFit="1" customWidth="1"/>
    <col min="168" max="168" width="70.5" style="481" bestFit="1" customWidth="1"/>
    <col min="169" max="169" width="20" style="481" bestFit="1" customWidth="1"/>
    <col min="170" max="170" width="12" style="481" bestFit="1" customWidth="1"/>
    <col min="171" max="171" width="43.5" style="481" bestFit="1" customWidth="1"/>
    <col min="172" max="172" width="20.83203125" style="481" bestFit="1" customWidth="1"/>
    <col min="173" max="173" width="67.83203125" style="481" bestFit="1" customWidth="1"/>
    <col min="174" max="174" width="31" style="481" bestFit="1" customWidth="1"/>
    <col min="175" max="175" width="76.1640625" style="481" bestFit="1" customWidth="1"/>
    <col min="176" max="176" width="63.83203125" style="481" bestFit="1" customWidth="1"/>
    <col min="177" max="177" width="61.6640625" style="481" bestFit="1" customWidth="1"/>
    <col min="178" max="178" width="42" style="481" bestFit="1" customWidth="1"/>
    <col min="179" max="179" width="84.33203125" style="481" bestFit="1" customWidth="1"/>
    <col min="180" max="180" width="103.5" style="481" bestFit="1" customWidth="1"/>
    <col min="181" max="181" width="43.83203125" style="481" bestFit="1" customWidth="1"/>
    <col min="182" max="182" width="52.83203125" style="481" bestFit="1" customWidth="1"/>
    <col min="183" max="183" width="104.1640625" style="481" bestFit="1" customWidth="1"/>
    <col min="184" max="184" width="74.83203125" style="481" bestFit="1" customWidth="1"/>
    <col min="185" max="185" width="70.5" style="481" bestFit="1" customWidth="1"/>
    <col min="186" max="186" width="61.83203125" style="481" bestFit="1" customWidth="1"/>
    <col min="187" max="187" width="84.5" style="481" bestFit="1" customWidth="1"/>
    <col min="188" max="188" width="64.83203125" style="481" bestFit="1" customWidth="1"/>
    <col min="189" max="189" width="50.6640625" style="481" bestFit="1" customWidth="1"/>
    <col min="190" max="190" width="80.1640625" style="481" bestFit="1" customWidth="1"/>
    <col min="191" max="191" width="27.6640625" style="481" bestFit="1" customWidth="1"/>
    <col min="192" max="192" width="51" style="481" bestFit="1" customWidth="1"/>
    <col min="193" max="193" width="50.33203125" style="481" bestFit="1" customWidth="1"/>
    <col min="194" max="194" width="25.5" style="481" bestFit="1" customWidth="1"/>
    <col min="195" max="195" width="31.33203125" style="481" bestFit="1" customWidth="1"/>
    <col min="196" max="196" width="24.1640625" style="481" bestFit="1" customWidth="1"/>
    <col min="197" max="197" width="93.5" style="481" bestFit="1" customWidth="1"/>
    <col min="198" max="198" width="63" style="481" bestFit="1" customWidth="1"/>
    <col min="199" max="199" width="126.5" style="481" bestFit="1" customWidth="1"/>
    <col min="200" max="200" width="110" style="481" bestFit="1" customWidth="1"/>
    <col min="201" max="201" width="89.5" style="481" customWidth="1"/>
    <col min="202" max="202" width="103.6640625" style="481" bestFit="1" customWidth="1"/>
    <col min="203" max="203" width="91.6640625" style="481" bestFit="1" customWidth="1"/>
    <col min="204" max="204" width="89.5" style="481" bestFit="1" customWidth="1"/>
    <col min="205" max="205" width="6.5" style="481" bestFit="1" customWidth="1"/>
    <col min="206" max="206" width="24.1640625" style="481" bestFit="1" customWidth="1"/>
    <col min="207" max="207" width="49.5" style="481" bestFit="1" customWidth="1"/>
    <col min="208" max="208" width="56" style="481" bestFit="1" customWidth="1"/>
    <col min="209" max="209" width="42.6640625" style="481" bestFit="1" customWidth="1"/>
    <col min="210" max="210" width="15.5" style="481" bestFit="1" customWidth="1"/>
    <col min="211" max="211" width="10" style="481" customWidth="1"/>
    <col min="212" max="212" width="8.5" style="481" bestFit="1" customWidth="1"/>
    <col min="213" max="213" width="18.1640625" style="481" bestFit="1" customWidth="1"/>
    <col min="214" max="214" width="10.33203125" style="481" bestFit="1" customWidth="1"/>
    <col min="215" max="216" width="7" style="481" bestFit="1" customWidth="1"/>
    <col min="217" max="217" width="12.1640625" style="481" bestFit="1" customWidth="1"/>
    <col min="218" max="218" width="18.1640625" style="481" bestFit="1" customWidth="1"/>
    <col min="219" max="219" width="22" style="481" bestFit="1" customWidth="1"/>
    <col min="220" max="220" width="16.6640625" style="481" bestFit="1" customWidth="1"/>
    <col min="221" max="221" width="19.83203125" style="481" bestFit="1" customWidth="1"/>
    <col min="222" max="222" width="47.33203125" style="481" bestFit="1" customWidth="1"/>
    <col min="223" max="223" width="18.1640625" style="481" bestFit="1" customWidth="1"/>
    <col min="224" max="224" width="26.1640625" style="481" customWidth="1"/>
    <col min="225" max="225" width="24.5" style="481" customWidth="1"/>
    <col min="226" max="226" width="22.83203125" style="481" bestFit="1" customWidth="1"/>
    <col min="227" max="228" width="28.5" style="481" bestFit="1" customWidth="1"/>
    <col min="229" max="229" width="29.83203125" style="481" bestFit="1" customWidth="1"/>
    <col min="230" max="230" width="28.5" style="481" bestFit="1" customWidth="1"/>
    <col min="231" max="231" width="31.5" style="481" bestFit="1" customWidth="1"/>
    <col min="232" max="232" width="7.5" style="481" customWidth="1"/>
    <col min="233" max="236" width="4.6640625" style="481" bestFit="1" customWidth="1"/>
    <col min="237" max="237" width="4.83203125" style="481" bestFit="1" customWidth="1"/>
    <col min="238" max="238" width="6.83203125" style="481" bestFit="1" customWidth="1"/>
    <col min="239" max="239" width="8.5" style="481" bestFit="1" customWidth="1"/>
    <col min="240" max="240" width="7.6640625" style="481" bestFit="1" customWidth="1"/>
    <col min="241" max="241" width="9.1640625" style="481"/>
    <col min="242" max="242" width="12.1640625" style="481" bestFit="1" customWidth="1"/>
    <col min="243" max="243" width="8.33203125" style="481" bestFit="1" customWidth="1"/>
    <col min="244" max="244" width="11.5" style="481" bestFit="1" customWidth="1"/>
    <col min="245" max="245" width="20.33203125" style="481" bestFit="1" customWidth="1"/>
    <col min="246" max="246" width="7" style="481" bestFit="1" customWidth="1"/>
    <col min="247" max="247" width="6.1640625" style="481" bestFit="1" customWidth="1"/>
    <col min="248" max="248" width="9.33203125" style="481" bestFit="1" customWidth="1"/>
    <col min="249" max="249" width="8.1640625" style="481" bestFit="1" customWidth="1"/>
    <col min="250" max="251" width="4.6640625" style="481" bestFit="1" customWidth="1"/>
    <col min="252" max="252" width="25.83203125" style="481" bestFit="1" customWidth="1"/>
    <col min="253" max="253" width="61.33203125" style="481" bestFit="1" customWidth="1"/>
    <col min="254" max="254" width="46.6640625" style="481" bestFit="1" customWidth="1"/>
    <col min="255" max="255" width="42.5" style="481" bestFit="1" customWidth="1"/>
    <col min="256" max="256" width="40.5" style="481" bestFit="1" customWidth="1"/>
    <col min="257" max="257" width="72.1640625" style="481" bestFit="1" customWidth="1"/>
    <col min="258" max="258" width="57" style="481" bestFit="1" customWidth="1"/>
    <col min="259" max="259" width="40.1640625" style="481" bestFit="1" customWidth="1"/>
    <col min="260" max="260" width="34" style="481" bestFit="1" customWidth="1"/>
    <col min="261" max="261" width="30.1640625" style="481" bestFit="1" customWidth="1"/>
    <col min="262" max="262" width="28.33203125" style="481" bestFit="1" customWidth="1"/>
    <col min="263" max="263" width="54.1640625" style="481" bestFit="1" customWidth="1"/>
    <col min="264" max="266" width="5.5" style="481" bestFit="1" customWidth="1"/>
    <col min="267" max="267" width="5.6640625" style="481" bestFit="1" customWidth="1"/>
    <col min="268" max="268" width="8.6640625" style="481" bestFit="1" customWidth="1"/>
    <col min="269" max="269" width="15.83203125" style="481" bestFit="1" customWidth="1"/>
    <col min="270" max="270" width="23" style="481" customWidth="1"/>
    <col min="271" max="271" width="34.5" style="481" customWidth="1"/>
    <col min="272" max="272" width="36.5" style="481" bestFit="1" customWidth="1"/>
    <col min="273" max="273" width="36.33203125" style="481" bestFit="1" customWidth="1"/>
    <col min="274" max="274" width="37" style="481" bestFit="1" customWidth="1"/>
    <col min="275" max="275" width="22.1640625" style="481" bestFit="1" customWidth="1"/>
    <col min="276" max="276" width="23.83203125" style="481" bestFit="1" customWidth="1"/>
    <col min="277" max="277" width="35.5" style="481" bestFit="1" customWidth="1"/>
    <col min="278" max="278" width="36.5" style="481" bestFit="1" customWidth="1"/>
    <col min="279" max="279" width="36.33203125" style="481" bestFit="1" customWidth="1"/>
    <col min="280" max="280" width="37" style="481" bestFit="1" customWidth="1"/>
    <col min="281" max="281" width="22.1640625" style="481" bestFit="1" customWidth="1"/>
    <col min="282" max="282" width="23.83203125" style="481" bestFit="1" customWidth="1"/>
    <col min="283" max="283" width="35.5" style="481" bestFit="1" customWidth="1"/>
    <col min="284" max="284" width="36.5" style="481" bestFit="1" customWidth="1"/>
    <col min="285" max="285" width="36.33203125" style="481" bestFit="1" customWidth="1"/>
    <col min="286" max="286" width="37" style="481" bestFit="1" customWidth="1"/>
    <col min="287" max="287" width="22.1640625" style="481" bestFit="1" customWidth="1"/>
    <col min="288" max="288" width="29.5" style="481" bestFit="1" customWidth="1"/>
    <col min="289" max="289" width="41" style="481" bestFit="1" customWidth="1"/>
    <col min="290" max="290" width="42.33203125" style="481" bestFit="1" customWidth="1"/>
    <col min="291" max="291" width="41.83203125" style="481" bestFit="1" customWidth="1"/>
    <col min="292" max="292" width="42.6640625" style="481" bestFit="1" customWidth="1"/>
    <col min="293" max="293" width="27.6640625" style="481" bestFit="1" customWidth="1"/>
    <col min="294" max="294" width="77.6640625" style="481" bestFit="1" customWidth="1"/>
    <col min="295" max="295" width="33.6640625" style="481" bestFit="1" customWidth="1"/>
    <col min="296" max="296" width="45.33203125" style="481" bestFit="1" customWidth="1"/>
    <col min="297" max="297" width="46.5" style="481" bestFit="1" customWidth="1"/>
    <col min="298" max="298" width="46.1640625" style="481" bestFit="1" customWidth="1"/>
    <col min="299" max="299" width="47" style="481" bestFit="1" customWidth="1"/>
    <col min="300" max="300" width="32" style="481" bestFit="1" customWidth="1"/>
    <col min="301" max="301" width="27.5" style="481" bestFit="1" customWidth="1"/>
    <col min="302" max="302" width="39.1640625" style="481" bestFit="1" customWidth="1"/>
    <col min="303" max="303" width="40.33203125" style="481" bestFit="1" customWidth="1"/>
    <col min="304" max="304" width="40" style="481" bestFit="1" customWidth="1"/>
    <col min="305" max="305" width="40.6640625" style="481" bestFit="1" customWidth="1"/>
    <col min="306" max="306" width="25.83203125" style="481" bestFit="1" customWidth="1"/>
    <col min="307" max="307" width="27.5" style="481" bestFit="1" customWidth="1"/>
    <col min="308" max="308" width="39.1640625" style="481" bestFit="1" customWidth="1"/>
    <col min="309" max="309" width="40.33203125" style="481" bestFit="1" customWidth="1"/>
    <col min="310" max="310" width="40" style="481" bestFit="1" customWidth="1"/>
    <col min="311" max="311" width="40.6640625" style="481" bestFit="1" customWidth="1"/>
    <col min="312" max="312" width="25.83203125" style="481" bestFit="1" customWidth="1"/>
    <col min="313" max="313" width="27.5" style="481" bestFit="1" customWidth="1"/>
    <col min="314" max="314" width="39.1640625" style="481" bestFit="1" customWidth="1"/>
    <col min="315" max="315" width="40.33203125" style="481" bestFit="1" customWidth="1"/>
    <col min="316" max="316" width="40" style="481" bestFit="1" customWidth="1"/>
    <col min="317" max="317" width="40.6640625" style="481" bestFit="1" customWidth="1"/>
    <col min="318" max="318" width="25.83203125" style="481" bestFit="1" customWidth="1"/>
    <col min="319" max="319" width="28.5" style="481" bestFit="1" customWidth="1"/>
    <col min="320" max="320" width="40.1640625" style="481" bestFit="1" customWidth="1"/>
    <col min="321" max="321" width="41.33203125" style="481" bestFit="1" customWidth="1"/>
    <col min="322" max="322" width="41" style="481" bestFit="1" customWidth="1"/>
    <col min="323" max="323" width="41.6640625" style="481" bestFit="1" customWidth="1"/>
    <col min="324" max="324" width="26.83203125" style="481" bestFit="1" customWidth="1"/>
    <col min="325" max="325" width="31.6640625" style="481" bestFit="1" customWidth="1"/>
    <col min="326" max="326" width="43.33203125" style="481" bestFit="1" customWidth="1"/>
    <col min="327" max="327" width="44.5" style="481" bestFit="1" customWidth="1"/>
    <col min="328" max="328" width="44.1640625" style="481" bestFit="1" customWidth="1"/>
    <col min="329" max="329" width="44.83203125" style="481" bestFit="1" customWidth="1"/>
    <col min="330" max="330" width="30" style="481" bestFit="1" customWidth="1"/>
    <col min="331" max="331" width="77.6640625" style="481" bestFit="1" customWidth="1"/>
    <col min="332" max="16384" width="9.1640625" style="481"/>
  </cols>
  <sheetData>
    <row r="1" spans="1:331" s="477" customFormat="1" ht="48.75" customHeight="1" x14ac:dyDescent="0.2">
      <c r="A1" s="476"/>
      <c r="B1" s="699" t="s">
        <v>24</v>
      </c>
      <c r="C1" s="699"/>
      <c r="D1" s="699"/>
      <c r="E1" s="699"/>
      <c r="F1" s="699" t="s">
        <v>25</v>
      </c>
      <c r="G1" s="699"/>
      <c r="H1" s="699"/>
      <c r="I1" s="699"/>
      <c r="J1" s="699"/>
      <c r="K1" s="699"/>
      <c r="L1" s="699"/>
      <c r="M1" s="699"/>
      <c r="N1" s="699"/>
      <c r="O1" s="699"/>
      <c r="P1" s="699"/>
      <c r="Q1" s="699"/>
      <c r="R1" s="699" t="s">
        <v>26</v>
      </c>
      <c r="S1" s="699"/>
      <c r="T1" s="699"/>
      <c r="U1" s="699"/>
      <c r="V1" s="699"/>
      <c r="W1" s="699"/>
      <c r="X1" s="699" t="s">
        <v>27</v>
      </c>
      <c r="Y1" s="699"/>
      <c r="Z1" s="699"/>
      <c r="AA1" s="699"/>
      <c r="AB1" s="699"/>
      <c r="AC1" s="699"/>
      <c r="AD1" s="699"/>
      <c r="AE1" s="699" t="s">
        <v>28</v>
      </c>
      <c r="AF1" s="699"/>
      <c r="AG1" s="699"/>
      <c r="AH1" s="699"/>
      <c r="AI1" s="699"/>
      <c r="AJ1" s="699"/>
      <c r="AK1" s="699"/>
      <c r="AL1" s="699"/>
      <c r="AM1" s="699"/>
      <c r="AN1" s="699"/>
      <c r="AO1" s="699"/>
      <c r="AP1" s="699"/>
      <c r="AQ1" s="699"/>
      <c r="AR1" s="699"/>
      <c r="AS1" s="699"/>
      <c r="AT1" s="699"/>
      <c r="AU1" s="699"/>
      <c r="AV1" s="699"/>
      <c r="AW1" s="699" t="s">
        <v>29</v>
      </c>
      <c r="AX1" s="699"/>
      <c r="AY1" s="699"/>
      <c r="AZ1" s="699"/>
      <c r="BA1" s="699"/>
      <c r="BB1" s="699" t="s">
        <v>30</v>
      </c>
      <c r="BC1" s="699"/>
      <c r="BD1" s="699"/>
      <c r="BE1" s="699"/>
      <c r="BF1" s="699"/>
      <c r="BG1" s="699"/>
      <c r="BH1" s="699"/>
      <c r="BI1" s="699" t="s">
        <v>31</v>
      </c>
      <c r="BJ1" s="699"/>
      <c r="BK1" s="699"/>
      <c r="BL1" s="699"/>
      <c r="BM1" s="699"/>
      <c r="BN1" s="699"/>
      <c r="BO1" s="699"/>
      <c r="BP1" s="699"/>
      <c r="BQ1" s="699" t="s">
        <v>32</v>
      </c>
      <c r="BR1" s="699"/>
      <c r="BS1" s="699"/>
      <c r="BT1" s="699"/>
      <c r="BU1" s="699"/>
      <c r="BV1" s="699"/>
      <c r="BW1" s="699"/>
      <c r="BX1" s="699"/>
      <c r="BY1" s="699"/>
      <c r="BZ1" s="699"/>
      <c r="CA1" s="699" t="s">
        <v>33</v>
      </c>
      <c r="CB1" s="699"/>
      <c r="CC1" s="699"/>
      <c r="CD1" s="699" t="s">
        <v>34</v>
      </c>
      <c r="CE1" s="699"/>
      <c r="CF1" s="699"/>
      <c r="CG1" s="699"/>
      <c r="CH1" s="699"/>
      <c r="CI1" s="699"/>
      <c r="CJ1" s="699"/>
      <c r="CK1" s="699"/>
      <c r="CL1" s="699" t="s">
        <v>35</v>
      </c>
      <c r="CM1" s="699"/>
      <c r="CN1" s="699"/>
      <c r="CO1" s="699" t="s">
        <v>36</v>
      </c>
      <c r="CP1" s="699"/>
      <c r="CQ1" s="699"/>
      <c r="CR1" s="699"/>
      <c r="CS1" s="699"/>
      <c r="CT1" s="699"/>
      <c r="CU1" s="699" t="s">
        <v>37</v>
      </c>
      <c r="CV1" s="699"/>
      <c r="CW1" s="699"/>
      <c r="CX1" s="699"/>
      <c r="CY1" s="699"/>
      <c r="CZ1" s="699"/>
      <c r="DA1" s="699"/>
      <c r="DB1" s="699"/>
      <c r="DC1" s="699"/>
      <c r="DD1" s="699"/>
      <c r="DE1" s="699" t="s">
        <v>38</v>
      </c>
      <c r="DF1" s="699"/>
      <c r="DG1" s="699"/>
      <c r="DH1" s="699"/>
      <c r="DI1" s="699"/>
      <c r="DJ1" s="699"/>
      <c r="DK1" s="699"/>
      <c r="DL1" s="699"/>
      <c r="DM1" s="699"/>
      <c r="DN1" s="699"/>
      <c r="DO1" s="699"/>
      <c r="DP1" s="699"/>
      <c r="DQ1" s="699"/>
      <c r="DR1" s="699"/>
      <c r="DS1" s="699"/>
      <c r="DT1" s="699"/>
      <c r="DU1" s="699"/>
      <c r="DV1" s="699"/>
      <c r="DW1" s="699"/>
      <c r="DX1" s="699" t="s">
        <v>39</v>
      </c>
      <c r="DY1" s="699"/>
      <c r="DZ1" s="699"/>
      <c r="EA1" s="699"/>
      <c r="EB1" s="699"/>
      <c r="EC1" s="699"/>
      <c r="ED1" s="699"/>
      <c r="EE1" s="699" t="s">
        <v>40</v>
      </c>
      <c r="EF1" s="699"/>
      <c r="EG1" s="699"/>
      <c r="EH1" s="699"/>
      <c r="EI1" s="699" t="s">
        <v>41</v>
      </c>
      <c r="EJ1" s="699"/>
      <c r="EK1" s="699"/>
      <c r="EL1" s="699" t="s">
        <v>42</v>
      </c>
      <c r="EM1" s="699"/>
      <c r="EN1" s="699"/>
      <c r="EO1" s="699"/>
      <c r="EP1" s="699" t="s">
        <v>43</v>
      </c>
      <c r="EQ1" s="699"/>
      <c r="ER1" s="699"/>
      <c r="ES1" s="699"/>
      <c r="ET1" s="699"/>
      <c r="EU1" s="699"/>
      <c r="EV1" s="699"/>
      <c r="EW1" s="699"/>
      <c r="EX1" s="699" t="s">
        <v>44</v>
      </c>
      <c r="EY1" s="699"/>
      <c r="EZ1" s="699"/>
      <c r="FA1" s="699"/>
      <c r="FB1" s="699"/>
      <c r="FC1" s="699"/>
      <c r="FD1" s="699"/>
      <c r="FE1" s="699" t="s">
        <v>45</v>
      </c>
      <c r="FF1" s="699"/>
      <c r="FG1" s="699"/>
      <c r="FH1" s="699"/>
      <c r="FI1" s="699"/>
      <c r="FJ1" s="699"/>
      <c r="FK1" s="699"/>
      <c r="FL1" s="699"/>
      <c r="FM1" s="699"/>
      <c r="FN1" s="699" t="s">
        <v>46</v>
      </c>
      <c r="FO1" s="699"/>
      <c r="FP1" s="699"/>
      <c r="FQ1" s="699"/>
      <c r="FR1" s="699"/>
      <c r="FS1" s="699"/>
      <c r="FT1" s="699"/>
      <c r="FU1" s="699"/>
      <c r="FV1" s="699"/>
      <c r="FW1" s="699"/>
      <c r="FX1" s="699"/>
      <c r="FY1" s="699"/>
      <c r="FZ1" s="699"/>
      <c r="GA1" s="699"/>
      <c r="GB1" s="699"/>
      <c r="GC1" s="699"/>
      <c r="GD1" s="699"/>
      <c r="GE1" s="699"/>
      <c r="GF1" s="699"/>
      <c r="GG1" s="699"/>
      <c r="GH1" s="699"/>
      <c r="GI1" s="699"/>
      <c r="GJ1" s="699"/>
      <c r="GK1" s="699"/>
      <c r="GL1" s="699"/>
      <c r="GM1" s="699"/>
      <c r="GN1" s="699"/>
      <c r="GO1" s="699" t="s">
        <v>47</v>
      </c>
      <c r="GP1" s="699"/>
      <c r="GQ1" s="699"/>
      <c r="GR1" s="699"/>
      <c r="GS1" s="699"/>
      <c r="GT1" s="699"/>
      <c r="GU1" s="699"/>
      <c r="GV1" s="699"/>
      <c r="GW1" s="699"/>
      <c r="GX1" s="699"/>
      <c r="GY1" s="699" t="s">
        <v>48</v>
      </c>
      <c r="GZ1" s="699"/>
      <c r="HA1" s="699"/>
      <c r="HB1" s="699"/>
      <c r="HC1" s="699" t="s">
        <v>49</v>
      </c>
      <c r="HD1" s="699"/>
      <c r="HE1" s="699"/>
      <c r="HF1" s="699" t="s">
        <v>50</v>
      </c>
      <c r="HG1" s="699"/>
      <c r="HH1" s="699"/>
      <c r="HI1" s="699"/>
      <c r="HJ1" s="699"/>
      <c r="HK1" s="699" t="s">
        <v>51</v>
      </c>
      <c r="HL1" s="699"/>
      <c r="HM1" s="699"/>
      <c r="HN1" s="699"/>
      <c r="HO1" s="699"/>
      <c r="HP1" s="700" t="s">
        <v>52</v>
      </c>
      <c r="HQ1" s="700"/>
      <c r="HR1" s="699" t="s">
        <v>53</v>
      </c>
      <c r="HS1" s="699"/>
      <c r="HT1" s="699"/>
      <c r="HU1" s="699"/>
      <c r="HV1" s="699"/>
      <c r="HW1" s="701"/>
      <c r="HX1" s="699" t="s">
        <v>54</v>
      </c>
      <c r="HY1" s="699"/>
      <c r="HZ1" s="699" t="s">
        <v>55</v>
      </c>
      <c r="IA1" s="699"/>
      <c r="IB1" s="699" t="s">
        <v>56</v>
      </c>
      <c r="IC1" s="699"/>
      <c r="ID1" s="699"/>
      <c r="IE1" s="699"/>
      <c r="IF1" s="699"/>
      <c r="IG1" s="699"/>
      <c r="IH1" s="699"/>
      <c r="II1" s="699"/>
      <c r="IJ1" s="699"/>
      <c r="IK1" s="699"/>
      <c r="IL1" s="699"/>
      <c r="IM1" s="699"/>
      <c r="IN1" s="699"/>
      <c r="IO1" s="699"/>
      <c r="IP1" s="699" t="s">
        <v>57</v>
      </c>
      <c r="IQ1" s="699"/>
      <c r="IR1" s="699" t="s">
        <v>58</v>
      </c>
      <c r="IS1" s="699"/>
      <c r="IT1" s="699"/>
      <c r="IU1" s="699"/>
      <c r="IV1" s="699"/>
      <c r="IW1" s="699"/>
      <c r="IX1" s="699" t="s">
        <v>59</v>
      </c>
      <c r="IY1" s="699"/>
      <c r="IZ1" s="699"/>
      <c r="JA1" s="699"/>
      <c r="JB1" s="699"/>
      <c r="JC1" s="699"/>
      <c r="JD1" s="700" t="s">
        <v>60</v>
      </c>
      <c r="JE1" s="700"/>
      <c r="JF1" s="700"/>
      <c r="JG1" s="700"/>
      <c r="JH1" s="700"/>
      <c r="JI1" s="700"/>
      <c r="JJ1" s="699" t="s">
        <v>61</v>
      </c>
      <c r="JK1" s="699"/>
      <c r="JL1" s="699"/>
      <c r="JM1" s="699"/>
      <c r="JN1" s="699"/>
      <c r="JO1" s="699"/>
      <c r="JP1" s="699"/>
      <c r="JQ1" s="699"/>
      <c r="JR1" s="699"/>
      <c r="JS1" s="699"/>
      <c r="JT1" s="699"/>
      <c r="JU1" s="699"/>
      <c r="JV1" s="699"/>
      <c r="JW1" s="699"/>
      <c r="JX1" s="699"/>
      <c r="JY1" s="699"/>
      <c r="JZ1" s="699"/>
      <c r="KA1" s="699"/>
      <c r="KB1" s="699"/>
      <c r="KC1" s="699"/>
      <c r="KD1" s="699"/>
      <c r="KE1" s="699"/>
      <c r="KF1" s="699"/>
      <c r="KG1" s="699"/>
      <c r="KH1" s="699"/>
      <c r="KI1" s="699" t="s">
        <v>62</v>
      </c>
      <c r="KJ1" s="699"/>
      <c r="KK1" s="699"/>
      <c r="KL1" s="699"/>
      <c r="KM1" s="699"/>
      <c r="KN1" s="699"/>
      <c r="KO1" s="699"/>
      <c r="KP1" s="699"/>
      <c r="KQ1" s="699"/>
      <c r="KR1" s="699"/>
      <c r="KS1" s="699"/>
      <c r="KT1" s="699"/>
      <c r="KU1" s="699"/>
      <c r="KV1" s="699"/>
      <c r="KW1" s="699"/>
      <c r="KX1" s="699"/>
      <c r="KY1" s="699"/>
      <c r="KZ1" s="699"/>
      <c r="LA1" s="699"/>
      <c r="LB1" s="699"/>
      <c r="LC1" s="699"/>
      <c r="LD1" s="699"/>
      <c r="LE1" s="699"/>
      <c r="LF1" s="699"/>
      <c r="LG1" s="699"/>
      <c r="LH1" s="699"/>
      <c r="LI1" s="699"/>
      <c r="LJ1" s="699"/>
      <c r="LK1" s="699"/>
      <c r="LL1" s="699"/>
      <c r="LM1" s="699"/>
      <c r="LN1" s="699"/>
      <c r="LO1" s="699"/>
      <c r="LP1" s="699"/>
      <c r="LQ1" s="699"/>
      <c r="LR1" s="699"/>
      <c r="LS1" s="699"/>
    </row>
    <row r="2" spans="1:331" s="479" customFormat="1" ht="22.5" customHeight="1" x14ac:dyDescent="0.2">
      <c r="A2" s="478"/>
      <c r="B2" s="478" t="s">
        <v>63</v>
      </c>
      <c r="C2" s="478" t="s">
        <v>64</v>
      </c>
      <c r="D2" s="478" t="s">
        <v>65</v>
      </c>
      <c r="E2" s="478" t="s">
        <v>66</v>
      </c>
      <c r="F2" s="478" t="s">
        <v>67</v>
      </c>
      <c r="G2" s="478" t="s">
        <v>68</v>
      </c>
      <c r="H2" s="478" t="s">
        <v>69</v>
      </c>
      <c r="I2" s="478" t="s">
        <v>70</v>
      </c>
      <c r="J2" s="478" t="s">
        <v>71</v>
      </c>
      <c r="K2" s="478" t="s">
        <v>72</v>
      </c>
      <c r="L2" s="478" t="s">
        <v>73</v>
      </c>
      <c r="M2" s="478" t="s">
        <v>74</v>
      </c>
      <c r="N2" s="478" t="s">
        <v>75</v>
      </c>
      <c r="O2" s="478" t="s">
        <v>76</v>
      </c>
      <c r="P2" s="478" t="s">
        <v>77</v>
      </c>
      <c r="Q2" s="478" t="s">
        <v>78</v>
      </c>
      <c r="R2" s="478" t="s">
        <v>79</v>
      </c>
      <c r="S2" s="478" t="s">
        <v>80</v>
      </c>
      <c r="T2" s="478" t="s">
        <v>81</v>
      </c>
      <c r="U2" s="478" t="s">
        <v>82</v>
      </c>
      <c r="V2" s="478" t="s">
        <v>83</v>
      </c>
      <c r="W2" s="478" t="s">
        <v>84</v>
      </c>
      <c r="X2" s="478" t="s">
        <v>85</v>
      </c>
      <c r="Y2" s="478" t="s">
        <v>86</v>
      </c>
      <c r="Z2" s="478" t="s">
        <v>87</v>
      </c>
      <c r="AA2" s="478" t="s">
        <v>88</v>
      </c>
      <c r="AB2" s="478" t="s">
        <v>89</v>
      </c>
      <c r="AC2" s="478" t="s">
        <v>90</v>
      </c>
      <c r="AD2" s="478" t="s">
        <v>91</v>
      </c>
      <c r="AE2" s="478" t="s">
        <v>92</v>
      </c>
      <c r="AF2" s="478" t="s">
        <v>93</v>
      </c>
      <c r="AG2" s="478" t="s">
        <v>94</v>
      </c>
      <c r="AH2" s="478" t="s">
        <v>95</v>
      </c>
      <c r="AI2" s="478" t="s">
        <v>96</v>
      </c>
      <c r="AJ2" s="478" t="s">
        <v>97</v>
      </c>
      <c r="AK2" s="478" t="s">
        <v>98</v>
      </c>
      <c r="AL2" s="478" t="s">
        <v>99</v>
      </c>
      <c r="AM2" s="478" t="s">
        <v>100</v>
      </c>
      <c r="AN2" s="478" t="s">
        <v>101</v>
      </c>
      <c r="AO2" s="478" t="s">
        <v>102</v>
      </c>
      <c r="AP2" s="478" t="s">
        <v>103</v>
      </c>
      <c r="AQ2" s="478" t="s">
        <v>104</v>
      </c>
      <c r="AR2" s="478" t="s">
        <v>105</v>
      </c>
      <c r="AS2" s="478" t="s">
        <v>106</v>
      </c>
      <c r="AT2" s="478" t="s">
        <v>107</v>
      </c>
      <c r="AU2" s="478" t="s">
        <v>108</v>
      </c>
      <c r="AV2" s="478" t="s">
        <v>109</v>
      </c>
      <c r="AW2" s="478" t="s">
        <v>110</v>
      </c>
      <c r="AX2" s="478" t="s">
        <v>111</v>
      </c>
      <c r="AY2" s="478" t="s">
        <v>112</v>
      </c>
      <c r="AZ2" s="478" t="s">
        <v>113</v>
      </c>
      <c r="BA2" s="478" t="s">
        <v>114</v>
      </c>
      <c r="BB2" s="478" t="s">
        <v>115</v>
      </c>
      <c r="BC2" s="478" t="s">
        <v>116</v>
      </c>
      <c r="BD2" s="478" t="s">
        <v>117</v>
      </c>
      <c r="BE2" s="478" t="s">
        <v>118</v>
      </c>
      <c r="BF2" s="478" t="s">
        <v>119</v>
      </c>
      <c r="BG2" s="478" t="s">
        <v>120</v>
      </c>
      <c r="BH2" s="478" t="s">
        <v>114</v>
      </c>
      <c r="BI2" s="478" t="s">
        <v>121</v>
      </c>
      <c r="BJ2" s="478" t="s">
        <v>122</v>
      </c>
      <c r="BK2" s="478" t="s">
        <v>123</v>
      </c>
      <c r="BL2" s="478" t="s">
        <v>124</v>
      </c>
      <c r="BM2" s="478" t="s">
        <v>125</v>
      </c>
      <c r="BN2" s="478" t="s">
        <v>126</v>
      </c>
      <c r="BO2" s="478" t="s">
        <v>113</v>
      </c>
      <c r="BP2" s="478" t="s">
        <v>114</v>
      </c>
      <c r="BQ2" s="478" t="s">
        <v>127</v>
      </c>
      <c r="BR2" s="478" t="s">
        <v>128</v>
      </c>
      <c r="BS2" s="478" t="s">
        <v>129</v>
      </c>
      <c r="BT2" s="478" t="s">
        <v>130</v>
      </c>
      <c r="BU2" s="478" t="s">
        <v>131</v>
      </c>
      <c r="BV2" s="478" t="s">
        <v>132</v>
      </c>
      <c r="BW2" s="478" t="s">
        <v>133</v>
      </c>
      <c r="BX2" s="478" t="s">
        <v>134</v>
      </c>
      <c r="BY2" s="478" t="s">
        <v>135</v>
      </c>
      <c r="BZ2" s="478" t="s">
        <v>136</v>
      </c>
      <c r="CA2" s="478" t="s">
        <v>137</v>
      </c>
      <c r="CB2" s="478" t="s">
        <v>12</v>
      </c>
      <c r="CC2" s="478" t="s">
        <v>138</v>
      </c>
      <c r="CD2" s="478" t="s">
        <v>139</v>
      </c>
      <c r="CE2" s="478" t="s">
        <v>140</v>
      </c>
      <c r="CF2" s="478" t="s">
        <v>141</v>
      </c>
      <c r="CG2" s="478" t="s">
        <v>142</v>
      </c>
      <c r="CH2" s="478" t="s">
        <v>143</v>
      </c>
      <c r="CI2" s="478" t="s">
        <v>144</v>
      </c>
      <c r="CJ2" s="478" t="s">
        <v>145</v>
      </c>
      <c r="CK2" s="478" t="s">
        <v>114</v>
      </c>
      <c r="CL2" s="478" t="s">
        <v>146</v>
      </c>
      <c r="CM2" s="478" t="s">
        <v>147</v>
      </c>
      <c r="CN2" s="478" t="s">
        <v>148</v>
      </c>
      <c r="CO2" s="478" t="s">
        <v>149</v>
      </c>
      <c r="CP2" s="478" t="s">
        <v>150</v>
      </c>
      <c r="CQ2" s="478" t="s">
        <v>151</v>
      </c>
      <c r="CR2" s="478" t="s">
        <v>152</v>
      </c>
      <c r="CS2" s="478" t="s">
        <v>153</v>
      </c>
      <c r="CT2" s="478" t="s">
        <v>154</v>
      </c>
      <c r="CU2" s="478" t="s">
        <v>127</v>
      </c>
      <c r="CV2" s="478" t="s">
        <v>128</v>
      </c>
      <c r="CW2" s="478" t="s">
        <v>129</v>
      </c>
      <c r="CX2" s="478" t="s">
        <v>130</v>
      </c>
      <c r="CY2" s="478" t="s">
        <v>131</v>
      </c>
      <c r="CZ2" s="478" t="s">
        <v>132</v>
      </c>
      <c r="DA2" s="478" t="s">
        <v>133</v>
      </c>
      <c r="DB2" s="478" t="s">
        <v>134</v>
      </c>
      <c r="DC2" s="478" t="s">
        <v>135</v>
      </c>
      <c r="DD2" s="478" t="s">
        <v>136</v>
      </c>
      <c r="DE2" s="478" t="s">
        <v>101</v>
      </c>
      <c r="DF2" s="478" t="s">
        <v>95</v>
      </c>
      <c r="DG2" s="478" t="s">
        <v>97</v>
      </c>
      <c r="DH2" s="478" t="s">
        <v>94</v>
      </c>
      <c r="DI2" s="478" t="s">
        <v>155</v>
      </c>
      <c r="DJ2" s="478" t="s">
        <v>105</v>
      </c>
      <c r="DK2" s="478" t="s">
        <v>103</v>
      </c>
      <c r="DL2" s="478" t="s">
        <v>156</v>
      </c>
      <c r="DM2" s="478" t="s">
        <v>104</v>
      </c>
      <c r="DN2" s="478" t="s">
        <v>98</v>
      </c>
      <c r="DO2" s="478" t="s">
        <v>96</v>
      </c>
      <c r="DP2" s="478" t="s">
        <v>93</v>
      </c>
      <c r="DQ2" s="478" t="s">
        <v>99</v>
      </c>
      <c r="DR2" s="478" t="s">
        <v>107</v>
      </c>
      <c r="DS2" s="478" t="s">
        <v>106</v>
      </c>
      <c r="DT2" s="478" t="s">
        <v>102</v>
      </c>
      <c r="DU2" s="478" t="s">
        <v>157</v>
      </c>
      <c r="DV2" s="478" t="s">
        <v>158</v>
      </c>
      <c r="DW2" s="478" t="s">
        <v>145</v>
      </c>
      <c r="DX2" s="478" t="s">
        <v>159</v>
      </c>
      <c r="DY2" s="478" t="s">
        <v>160</v>
      </c>
      <c r="DZ2" s="478" t="s">
        <v>161</v>
      </c>
      <c r="EA2" s="478" t="s">
        <v>162</v>
      </c>
      <c r="EB2" s="478" t="s">
        <v>163</v>
      </c>
      <c r="EC2" s="478" t="s">
        <v>164</v>
      </c>
      <c r="ED2" s="478" t="s">
        <v>145</v>
      </c>
      <c r="EE2" s="478" t="s">
        <v>165</v>
      </c>
      <c r="EF2" s="478" t="s">
        <v>166</v>
      </c>
      <c r="EG2" s="478" t="s">
        <v>167</v>
      </c>
      <c r="EH2" s="478" t="s">
        <v>148</v>
      </c>
      <c r="EI2" s="478" t="s">
        <v>168</v>
      </c>
      <c r="EJ2" s="478" t="s">
        <v>169</v>
      </c>
      <c r="EK2" s="478" t="s">
        <v>148</v>
      </c>
      <c r="EL2" s="478" t="s">
        <v>170</v>
      </c>
      <c r="EM2" s="478" t="s">
        <v>171</v>
      </c>
      <c r="EN2" s="478" t="s">
        <v>172</v>
      </c>
      <c r="EO2" s="478" t="s">
        <v>148</v>
      </c>
      <c r="EP2" s="478" t="s">
        <v>173</v>
      </c>
      <c r="EQ2" s="478" t="s">
        <v>174</v>
      </c>
      <c r="ER2" s="478" t="s">
        <v>175</v>
      </c>
      <c r="ES2" s="478" t="s">
        <v>176</v>
      </c>
      <c r="ET2" s="478" t="s">
        <v>177</v>
      </c>
      <c r="EU2" s="478" t="s">
        <v>178</v>
      </c>
      <c r="EV2" s="478" t="s">
        <v>179</v>
      </c>
      <c r="EW2" s="478" t="s">
        <v>154</v>
      </c>
      <c r="EX2" s="478" t="s">
        <v>180</v>
      </c>
      <c r="EY2" s="478" t="s">
        <v>181</v>
      </c>
      <c r="EZ2" s="478" t="s">
        <v>182</v>
      </c>
      <c r="FA2" s="478" t="s">
        <v>183</v>
      </c>
      <c r="FB2" s="478" t="s">
        <v>184</v>
      </c>
      <c r="FC2" s="478" t="s">
        <v>185</v>
      </c>
      <c r="FD2" s="478" t="s">
        <v>154</v>
      </c>
      <c r="FE2" s="478" t="s">
        <v>186</v>
      </c>
      <c r="FF2" s="478" t="s">
        <v>187</v>
      </c>
      <c r="FG2" s="478" t="s">
        <v>188</v>
      </c>
      <c r="FH2" s="478" t="s">
        <v>189</v>
      </c>
      <c r="FI2" s="478" t="s">
        <v>190</v>
      </c>
      <c r="FJ2" s="478" t="s">
        <v>191</v>
      </c>
      <c r="FK2" s="478" t="s">
        <v>192</v>
      </c>
      <c r="FL2" s="478" t="s">
        <v>193</v>
      </c>
      <c r="FM2" s="478" t="s">
        <v>154</v>
      </c>
      <c r="FN2" s="478" t="s">
        <v>173</v>
      </c>
      <c r="FO2" s="478" t="s">
        <v>174</v>
      </c>
      <c r="FP2" s="478" t="s">
        <v>175</v>
      </c>
      <c r="FQ2" s="478" t="s">
        <v>190</v>
      </c>
      <c r="FR2" s="478" t="s">
        <v>176</v>
      </c>
      <c r="FS2" s="478" t="s">
        <v>194</v>
      </c>
      <c r="FT2" s="478" t="s">
        <v>192</v>
      </c>
      <c r="FU2" s="478" t="s">
        <v>184</v>
      </c>
      <c r="FV2" s="478" t="s">
        <v>195</v>
      </c>
      <c r="FW2" s="478" t="s">
        <v>196</v>
      </c>
      <c r="FX2" s="478" t="s">
        <v>189</v>
      </c>
      <c r="FY2" s="478" t="s">
        <v>177</v>
      </c>
      <c r="FZ2" s="478" t="s">
        <v>182</v>
      </c>
      <c r="GA2" s="478" t="s">
        <v>197</v>
      </c>
      <c r="GB2" s="478" t="s">
        <v>187</v>
      </c>
      <c r="GC2" s="478" t="s">
        <v>193</v>
      </c>
      <c r="GD2" s="478" t="s">
        <v>188</v>
      </c>
      <c r="GE2" s="478" t="s">
        <v>186</v>
      </c>
      <c r="GF2" s="478" t="s">
        <v>149</v>
      </c>
      <c r="GG2" s="478" t="s">
        <v>179</v>
      </c>
      <c r="GH2" s="478" t="s">
        <v>191</v>
      </c>
      <c r="GI2" s="478" t="s">
        <v>152</v>
      </c>
      <c r="GJ2" s="478" t="s">
        <v>150</v>
      </c>
      <c r="GK2" s="478" t="s">
        <v>178</v>
      </c>
      <c r="GL2" s="478" t="s">
        <v>153</v>
      </c>
      <c r="GM2" s="478" t="s">
        <v>151</v>
      </c>
      <c r="GN2" s="478" t="s">
        <v>114</v>
      </c>
      <c r="GO2" s="478" t="s">
        <v>198</v>
      </c>
      <c r="GP2" s="478" t="s">
        <v>199</v>
      </c>
      <c r="GQ2" s="478" t="s">
        <v>200</v>
      </c>
      <c r="GR2" s="478" t="s">
        <v>201</v>
      </c>
      <c r="GS2" s="478" t="s">
        <v>202</v>
      </c>
      <c r="GT2" s="478" t="s">
        <v>203</v>
      </c>
      <c r="GU2" s="478" t="s">
        <v>204</v>
      </c>
      <c r="GV2" s="478" t="s">
        <v>205</v>
      </c>
      <c r="GW2" s="478" t="s">
        <v>113</v>
      </c>
      <c r="GX2" s="478" t="s">
        <v>114</v>
      </c>
      <c r="GY2" s="478" t="s">
        <v>206</v>
      </c>
      <c r="GZ2" s="478" t="s">
        <v>207</v>
      </c>
      <c r="HA2" s="478" t="s">
        <v>208</v>
      </c>
      <c r="HB2" s="478" t="s">
        <v>209</v>
      </c>
      <c r="HC2" s="478" t="s">
        <v>210</v>
      </c>
      <c r="HD2" s="478" t="s">
        <v>211</v>
      </c>
      <c r="HE2" s="478" t="s">
        <v>212</v>
      </c>
      <c r="HF2" s="478" t="s">
        <v>213</v>
      </c>
      <c r="HG2" s="478" t="s">
        <v>214</v>
      </c>
      <c r="HH2" s="478" t="s">
        <v>215</v>
      </c>
      <c r="HI2" s="478" t="s">
        <v>216</v>
      </c>
      <c r="HJ2" s="478" t="s">
        <v>212</v>
      </c>
      <c r="HK2" s="478" t="s">
        <v>217</v>
      </c>
      <c r="HL2" s="478" t="s">
        <v>218</v>
      </c>
      <c r="HM2" s="478" t="s">
        <v>219</v>
      </c>
      <c r="HN2" s="478" t="s">
        <v>220</v>
      </c>
      <c r="HO2" s="478" t="s">
        <v>212</v>
      </c>
      <c r="HP2" s="478" t="s">
        <v>137</v>
      </c>
      <c r="HQ2" s="478" t="s">
        <v>12</v>
      </c>
      <c r="HR2" s="478" t="s">
        <v>221</v>
      </c>
      <c r="HS2" s="478" t="s">
        <v>222</v>
      </c>
      <c r="HT2" s="478" t="s">
        <v>223</v>
      </c>
      <c r="HU2" s="478" t="s">
        <v>224</v>
      </c>
      <c r="HV2" s="478" t="s">
        <v>225</v>
      </c>
      <c r="HW2" s="496" t="s">
        <v>226</v>
      </c>
      <c r="HX2" s="476" t="s">
        <v>137</v>
      </c>
      <c r="HY2" s="476" t="s">
        <v>12</v>
      </c>
      <c r="HZ2" s="476" t="s">
        <v>137</v>
      </c>
      <c r="IA2" s="476" t="s">
        <v>12</v>
      </c>
      <c r="IB2" s="476" t="s">
        <v>227</v>
      </c>
      <c r="IC2" s="476" t="s">
        <v>228</v>
      </c>
      <c r="ID2" s="476" t="s">
        <v>229</v>
      </c>
      <c r="IE2" s="476" t="s">
        <v>230</v>
      </c>
      <c r="IF2" s="476" t="s">
        <v>231</v>
      </c>
      <c r="IG2" s="476" t="s">
        <v>232</v>
      </c>
      <c r="IH2" s="476" t="s">
        <v>233</v>
      </c>
      <c r="II2" s="476" t="s">
        <v>234</v>
      </c>
      <c r="IJ2" s="476" t="s">
        <v>235</v>
      </c>
      <c r="IK2" s="476" t="s">
        <v>236</v>
      </c>
      <c r="IL2" s="476" t="s">
        <v>237</v>
      </c>
      <c r="IM2" s="476" t="s">
        <v>238</v>
      </c>
      <c r="IN2" s="476" t="s">
        <v>239</v>
      </c>
      <c r="IO2" s="476" t="s">
        <v>240</v>
      </c>
      <c r="IP2" s="476" t="s">
        <v>137</v>
      </c>
      <c r="IQ2" s="476" t="s">
        <v>12</v>
      </c>
      <c r="IR2" s="476" t="s">
        <v>241</v>
      </c>
      <c r="IS2" s="476" t="s">
        <v>242</v>
      </c>
      <c r="IT2" s="476" t="s">
        <v>243</v>
      </c>
      <c r="IU2" s="476" t="s">
        <v>244</v>
      </c>
      <c r="IV2" s="476" t="s">
        <v>245</v>
      </c>
      <c r="IW2" s="476" t="s">
        <v>246</v>
      </c>
      <c r="IX2" s="476" t="s">
        <v>247</v>
      </c>
      <c r="IY2" s="476" t="s">
        <v>248</v>
      </c>
      <c r="IZ2" s="476" t="s">
        <v>249</v>
      </c>
      <c r="JA2" s="476" t="s">
        <v>250</v>
      </c>
      <c r="JB2" s="476" t="s">
        <v>251</v>
      </c>
      <c r="JC2" s="476" t="s">
        <v>252</v>
      </c>
      <c r="JD2" s="497" t="s">
        <v>253</v>
      </c>
      <c r="JE2" s="497" t="s">
        <v>254</v>
      </c>
      <c r="JF2" s="497" t="s">
        <v>255</v>
      </c>
      <c r="JG2" s="497" t="s">
        <v>256</v>
      </c>
      <c r="JH2" s="476" t="s">
        <v>257</v>
      </c>
      <c r="JI2" s="476" t="s">
        <v>212</v>
      </c>
      <c r="JJ2" s="476" t="s">
        <v>258</v>
      </c>
      <c r="JK2" s="476" t="s">
        <v>259</v>
      </c>
      <c r="JL2" s="476" t="s">
        <v>260</v>
      </c>
      <c r="JM2" s="476" t="s">
        <v>261</v>
      </c>
      <c r="JN2" s="476" t="s">
        <v>262</v>
      </c>
      <c r="JO2" s="476" t="s">
        <v>263</v>
      </c>
      <c r="JP2" s="476" t="s">
        <v>264</v>
      </c>
      <c r="JQ2" s="476" t="s">
        <v>265</v>
      </c>
      <c r="JR2" s="476" t="s">
        <v>266</v>
      </c>
      <c r="JS2" s="476" t="s">
        <v>267</v>
      </c>
      <c r="JT2" s="476" t="s">
        <v>268</v>
      </c>
      <c r="JU2" s="476" t="s">
        <v>269</v>
      </c>
      <c r="JV2" s="476" t="s">
        <v>270</v>
      </c>
      <c r="JW2" s="476" t="s">
        <v>271</v>
      </c>
      <c r="JX2" s="476" t="s">
        <v>272</v>
      </c>
      <c r="JY2" s="476" t="s">
        <v>273</v>
      </c>
      <c r="JZ2" s="476" t="s">
        <v>274</v>
      </c>
      <c r="KA2" s="476" t="s">
        <v>275</v>
      </c>
      <c r="KB2" s="476" t="s">
        <v>276</v>
      </c>
      <c r="KC2" s="476" t="s">
        <v>277</v>
      </c>
      <c r="KD2" s="476" t="s">
        <v>278</v>
      </c>
      <c r="KE2" s="476" t="s">
        <v>279</v>
      </c>
      <c r="KF2" s="476" t="s">
        <v>280</v>
      </c>
      <c r="KG2" s="476" t="s">
        <v>281</v>
      </c>
      <c r="KH2" s="476" t="s">
        <v>282</v>
      </c>
      <c r="KI2" s="476" t="s">
        <v>283</v>
      </c>
      <c r="KJ2" s="476" t="s">
        <v>284</v>
      </c>
      <c r="KK2" s="476" t="s">
        <v>285</v>
      </c>
      <c r="KL2" s="476" t="s">
        <v>286</v>
      </c>
      <c r="KM2" s="476" t="s">
        <v>287</v>
      </c>
      <c r="KN2" s="476" t="s">
        <v>288</v>
      </c>
      <c r="KO2" s="476" t="s">
        <v>289</v>
      </c>
      <c r="KP2" s="476" t="s">
        <v>290</v>
      </c>
      <c r="KQ2" s="476" t="s">
        <v>291</v>
      </c>
      <c r="KR2" s="476" t="s">
        <v>292</v>
      </c>
      <c r="KS2" s="476" t="s">
        <v>293</v>
      </c>
      <c r="KT2" s="476" t="s">
        <v>294</v>
      </c>
      <c r="KU2" s="476" t="s">
        <v>295</v>
      </c>
      <c r="KV2" s="476" t="s">
        <v>296</v>
      </c>
      <c r="KW2" s="476" t="s">
        <v>297</v>
      </c>
      <c r="KX2" s="476" t="s">
        <v>298</v>
      </c>
      <c r="KY2" s="476" t="s">
        <v>299</v>
      </c>
      <c r="KZ2" s="476" t="s">
        <v>300</v>
      </c>
      <c r="LA2" s="476" t="s">
        <v>301</v>
      </c>
      <c r="LB2" s="476" t="s">
        <v>302</v>
      </c>
      <c r="LC2" s="476" t="s">
        <v>303</v>
      </c>
      <c r="LD2" s="476" t="s">
        <v>304</v>
      </c>
      <c r="LE2" s="476" t="s">
        <v>305</v>
      </c>
      <c r="LF2" s="476" t="s">
        <v>306</v>
      </c>
      <c r="LG2" s="476" t="s">
        <v>307</v>
      </c>
      <c r="LH2" s="476" t="s">
        <v>308</v>
      </c>
      <c r="LI2" s="476" t="s">
        <v>309</v>
      </c>
      <c r="LJ2" s="476" t="s">
        <v>310</v>
      </c>
      <c r="LK2" s="476" t="s">
        <v>311</v>
      </c>
      <c r="LL2" s="476" t="s">
        <v>312</v>
      </c>
      <c r="LM2" s="476" t="s">
        <v>313</v>
      </c>
      <c r="LN2" s="476" t="s">
        <v>314</v>
      </c>
      <c r="LO2" s="476" t="s">
        <v>315</v>
      </c>
      <c r="LP2" s="476" t="s">
        <v>316</v>
      </c>
      <c r="LQ2" s="476" t="s">
        <v>317</v>
      </c>
      <c r="LR2" s="476" t="s">
        <v>318</v>
      </c>
      <c r="LS2" s="476" t="s">
        <v>282</v>
      </c>
    </row>
    <row r="3" spans="1:331" s="472" customFormat="1" ht="30" x14ac:dyDescent="0.2">
      <c r="A3" s="473" t="s">
        <v>319</v>
      </c>
      <c r="B3" s="474">
        <v>0.30399999999999999</v>
      </c>
      <c r="C3" s="474">
        <v>0.33600000000000002</v>
      </c>
      <c r="D3" s="474">
        <v>0.188</v>
      </c>
      <c r="E3" s="474">
        <v>0.17199999999999999</v>
      </c>
      <c r="F3" s="474">
        <v>0.25806451612903225</v>
      </c>
      <c r="G3" s="474">
        <v>0</v>
      </c>
      <c r="H3" s="474">
        <v>0</v>
      </c>
      <c r="I3" s="474">
        <v>0</v>
      </c>
      <c r="J3" s="474">
        <v>1.2903225806451613E-2</v>
      </c>
      <c r="K3" s="474">
        <v>3.2258064516129031E-2</v>
      </c>
      <c r="L3" s="474">
        <v>7.0967741935483872E-2</v>
      </c>
      <c r="M3" s="474">
        <v>3.870967741935484E-2</v>
      </c>
      <c r="N3" s="474">
        <v>0.16129032258064516</v>
      </c>
      <c r="O3" s="474">
        <v>0.25161290322580643</v>
      </c>
      <c r="P3" s="474">
        <v>0.1032258064516129</v>
      </c>
      <c r="Q3" s="474">
        <v>7.0967741935483872E-2</v>
      </c>
      <c r="R3" s="474">
        <v>0.18181818181818182</v>
      </c>
      <c r="S3" s="474">
        <v>0.53246753246753198</v>
      </c>
      <c r="T3" s="474">
        <v>5.844155844155844E-2</v>
      </c>
      <c r="U3" s="474">
        <v>7.1428571428571425E-2</v>
      </c>
      <c r="V3" s="474">
        <v>0.12337662337662338</v>
      </c>
      <c r="W3" s="474">
        <v>3.2467532467532464E-2</v>
      </c>
      <c r="X3" s="474">
        <v>0.25</v>
      </c>
      <c r="Y3" s="474">
        <v>0.14285714285714285</v>
      </c>
      <c r="Z3" s="474">
        <v>0.42857142857142855</v>
      </c>
      <c r="AA3" s="474">
        <v>0.10714285714285714</v>
      </c>
      <c r="AB3" s="474">
        <v>0</v>
      </c>
      <c r="AC3" s="474">
        <v>3.5714285714285712E-2</v>
      </c>
      <c r="AD3" s="474">
        <v>3.5714285714285712E-2</v>
      </c>
      <c r="AE3" s="474">
        <v>1.6949152542372881E-2</v>
      </c>
      <c r="AF3" s="474">
        <v>3.3898305084745763E-2</v>
      </c>
      <c r="AG3" s="474">
        <v>5.0847457627118647E-2</v>
      </c>
      <c r="AH3" s="474">
        <v>8.4745762711864406E-3</v>
      </c>
      <c r="AI3" s="474">
        <v>3.3898305084745763E-2</v>
      </c>
      <c r="AJ3" s="474">
        <v>3.3898305084745763E-2</v>
      </c>
      <c r="AK3" s="474">
        <v>3.3898305084745763E-2</v>
      </c>
      <c r="AL3" s="474">
        <v>1.6949152542372881E-2</v>
      </c>
      <c r="AM3" s="474">
        <v>0.11016949152542373</v>
      </c>
      <c r="AN3" s="474">
        <v>0.13559322033898305</v>
      </c>
      <c r="AO3" s="474">
        <v>4.2372881355932202E-2</v>
      </c>
      <c r="AP3" s="474">
        <v>0.11016949152542373</v>
      </c>
      <c r="AQ3" s="474">
        <v>4.2372881355932202E-2</v>
      </c>
      <c r="AR3" s="474">
        <v>8.4745762711864403E-2</v>
      </c>
      <c r="AS3" s="474">
        <v>9.3220338983050849E-2</v>
      </c>
      <c r="AT3" s="474">
        <v>0.11864406779661017</v>
      </c>
      <c r="AU3" s="474">
        <v>0</v>
      </c>
      <c r="AV3" s="474">
        <v>3.3898305084745763E-2</v>
      </c>
      <c r="AW3" s="474">
        <v>1.9230769230769232E-2</v>
      </c>
      <c r="AX3" s="474">
        <v>0.52403846153846156</v>
      </c>
      <c r="AY3" s="474">
        <v>0.26923076923076922</v>
      </c>
      <c r="AZ3" s="474">
        <v>0</v>
      </c>
      <c r="BA3" s="474">
        <v>0.1875</v>
      </c>
      <c r="BB3" s="474">
        <v>3.8461538461538464E-2</v>
      </c>
      <c r="BC3" s="474">
        <v>9.8290598290598288E-2</v>
      </c>
      <c r="BD3" s="474">
        <v>9.4017094017094016E-2</v>
      </c>
      <c r="BE3" s="474">
        <v>0.12820512820512819</v>
      </c>
      <c r="BF3" s="474">
        <v>3.4188034188034191E-2</v>
      </c>
      <c r="BG3" s="474">
        <v>0.14957264957264957</v>
      </c>
      <c r="BH3" s="474">
        <v>0.45726495726495725</v>
      </c>
      <c r="BI3" s="474">
        <v>2.2624434389140271E-2</v>
      </c>
      <c r="BJ3" s="474">
        <v>0.14932126696832579</v>
      </c>
      <c r="BK3" s="474">
        <v>8.5972850678733032E-2</v>
      </c>
      <c r="BL3" s="474">
        <v>4.072398190045249E-2</v>
      </c>
      <c r="BM3" s="474">
        <v>5.4298642533936653E-2</v>
      </c>
      <c r="BN3" s="474">
        <v>9.9547511312217188E-2</v>
      </c>
      <c r="BO3" s="474">
        <v>0.29411764705882354</v>
      </c>
      <c r="BP3" s="474">
        <v>0.25339366515837103</v>
      </c>
      <c r="BQ3" s="474">
        <v>3.1645569620253167E-2</v>
      </c>
      <c r="BR3" s="474">
        <v>0.44303797468354428</v>
      </c>
      <c r="BS3" s="474">
        <v>0.17721518987341772</v>
      </c>
      <c r="BT3" s="474">
        <v>0.16455696202531644</v>
      </c>
      <c r="BU3" s="474">
        <v>0.14556962025316456</v>
      </c>
      <c r="BV3" s="474">
        <v>3.7974683544303799E-2</v>
      </c>
      <c r="BW3" s="474">
        <v>0</v>
      </c>
      <c r="BX3" s="474">
        <v>0</v>
      </c>
      <c r="BY3" s="474">
        <v>0</v>
      </c>
      <c r="BZ3" s="474">
        <v>0</v>
      </c>
      <c r="CA3" s="474">
        <v>0</v>
      </c>
      <c r="CB3" s="474">
        <v>0.88617886178861793</v>
      </c>
      <c r="CC3" s="474">
        <v>0.11382113821138211</v>
      </c>
      <c r="CD3" s="474">
        <v>9.880239520958084E-2</v>
      </c>
      <c r="CE3" s="474">
        <v>0.23652694610778444</v>
      </c>
      <c r="CF3" s="474">
        <v>0.16167664670658682</v>
      </c>
      <c r="CG3" s="474">
        <v>6.2874251497005984E-2</v>
      </c>
      <c r="CH3" s="474">
        <v>7.7844311377245512E-2</v>
      </c>
      <c r="CI3" s="474">
        <v>0.16766467065868262</v>
      </c>
      <c r="CJ3" s="474">
        <v>0.1467065868263473</v>
      </c>
      <c r="CK3" s="474">
        <v>4.790419161676647E-2</v>
      </c>
      <c r="CL3" s="474">
        <v>8.771929824561403E-3</v>
      </c>
      <c r="CM3" s="474">
        <v>0.42105263157894735</v>
      </c>
      <c r="CN3" s="474">
        <v>0.14912280701754385</v>
      </c>
      <c r="CO3" s="474">
        <v>0.12280701754385964</v>
      </c>
      <c r="CP3" s="474">
        <v>0.13157894736842105</v>
      </c>
      <c r="CQ3" s="474">
        <v>5.2631578947368418E-2</v>
      </c>
      <c r="CR3" s="474">
        <v>5.2631578947368418E-2</v>
      </c>
      <c r="CS3" s="474">
        <v>3.5087719298245612E-2</v>
      </c>
      <c r="CT3" s="474">
        <v>2.6315789473684209E-2</v>
      </c>
      <c r="CU3" s="474">
        <v>0</v>
      </c>
      <c r="CV3" s="474">
        <v>0.26950354609929078</v>
      </c>
      <c r="CW3" s="474">
        <v>0.1773049645390071</v>
      </c>
      <c r="CX3" s="474">
        <v>0.24822695035460993</v>
      </c>
      <c r="CY3" s="474">
        <v>0.22695035460992907</v>
      </c>
      <c r="CZ3" s="474">
        <v>5.6737588652482268E-2</v>
      </c>
      <c r="DA3" s="474">
        <v>2.1276595744680851E-2</v>
      </c>
      <c r="DB3" s="474">
        <v>0</v>
      </c>
      <c r="DC3" s="474">
        <v>0</v>
      </c>
      <c r="DD3" s="474">
        <v>0</v>
      </c>
      <c r="DE3" s="474">
        <v>0</v>
      </c>
      <c r="DF3" s="474">
        <v>7.5718015665796348E-2</v>
      </c>
      <c r="DG3" s="474">
        <v>1.3054830287206266E-2</v>
      </c>
      <c r="DH3" s="474">
        <v>4.960835509138381E-2</v>
      </c>
      <c r="DI3" s="474">
        <v>4.6997389033942558E-2</v>
      </c>
      <c r="DJ3" s="474">
        <v>8.3550913838120106E-2</v>
      </c>
      <c r="DK3" s="474">
        <v>2.0887728459530026E-2</v>
      </c>
      <c r="DL3" s="474">
        <v>5.7441253263707574E-2</v>
      </c>
      <c r="DM3" s="474">
        <v>3.3942558746736295E-2</v>
      </c>
      <c r="DN3" s="474">
        <v>4.6997389033942558E-2</v>
      </c>
      <c r="DO3" s="474">
        <v>4.6997389033942558E-2</v>
      </c>
      <c r="DP3" s="474">
        <v>4.960835509138381E-2</v>
      </c>
      <c r="DQ3" s="474">
        <v>3.91644908616188E-2</v>
      </c>
      <c r="DR3" s="474">
        <v>5.7441253263707574E-2</v>
      </c>
      <c r="DS3" s="474">
        <v>6.2663185378590072E-2</v>
      </c>
      <c r="DT3" s="474">
        <v>8.6161879895561358E-2</v>
      </c>
      <c r="DU3" s="474">
        <v>0.14621409921671019</v>
      </c>
      <c r="DV3" s="474">
        <v>0</v>
      </c>
      <c r="DW3" s="474">
        <v>8.3550913838120106E-2</v>
      </c>
      <c r="DX3" s="474">
        <v>3.5714285714285712E-2</v>
      </c>
      <c r="DY3" s="474">
        <v>0.11904761904761904</v>
      </c>
      <c r="DZ3" s="474">
        <v>0.1130952380952381</v>
      </c>
      <c r="EA3" s="474">
        <v>0.1130952380952381</v>
      </c>
      <c r="EB3" s="474">
        <v>0.16369047619047619</v>
      </c>
      <c r="EC3" s="474">
        <v>0.22916666666666666</v>
      </c>
      <c r="ED3" s="474">
        <v>0.22619047619047619</v>
      </c>
      <c r="EE3" s="474">
        <v>8.9743589743589744E-2</v>
      </c>
      <c r="EF3" s="474">
        <v>0.28205128205128205</v>
      </c>
      <c r="EG3" s="474">
        <v>0.34615384615384615</v>
      </c>
      <c r="EH3" s="474">
        <v>0.28205128205128205</v>
      </c>
      <c r="EI3" s="474">
        <v>0.13600000000000001</v>
      </c>
      <c r="EJ3" s="474">
        <v>0.184</v>
      </c>
      <c r="EK3" s="474">
        <v>0.68</v>
      </c>
      <c r="EL3" s="474">
        <v>0.20118343195266272</v>
      </c>
      <c r="EM3" s="474">
        <v>0.1893491124260355</v>
      </c>
      <c r="EN3" s="474">
        <v>0.36094674556213019</v>
      </c>
      <c r="EO3" s="474">
        <v>0.24852071005917159</v>
      </c>
      <c r="EP3" s="474">
        <v>4.6753246753246755E-2</v>
      </c>
      <c r="EQ3" s="474">
        <v>0.2831168831168831</v>
      </c>
      <c r="ER3" s="474">
        <v>0.16623376623376623</v>
      </c>
      <c r="ES3" s="474">
        <v>0.12467532467532468</v>
      </c>
      <c r="ET3" s="474">
        <v>0.13246753246753246</v>
      </c>
      <c r="EU3" s="474">
        <v>0.18181818181818182</v>
      </c>
      <c r="EV3" s="474">
        <v>3.6363636363636362E-2</v>
      </c>
      <c r="EW3" s="474">
        <v>2.8571428571428571E-2</v>
      </c>
      <c r="EX3" s="474">
        <v>4.4444444444444446E-2</v>
      </c>
      <c r="EY3" s="474">
        <v>8.2539682539682538E-2</v>
      </c>
      <c r="EZ3" s="474">
        <v>0.1873015873015873</v>
      </c>
      <c r="FA3" s="474">
        <v>0.20317460317460317</v>
      </c>
      <c r="FB3" s="474">
        <v>0.18095238095238095</v>
      </c>
      <c r="FC3" s="474">
        <v>0.13333333333333333</v>
      </c>
      <c r="FD3" s="474">
        <v>0.16825396825396827</v>
      </c>
      <c r="FE3" s="474">
        <v>4.5714285714285714E-2</v>
      </c>
      <c r="FF3" s="474">
        <v>0.11428571428571428</v>
      </c>
      <c r="FG3" s="474">
        <v>6.2857142857142861E-2</v>
      </c>
      <c r="FH3" s="474">
        <v>6.5714285714285711E-2</v>
      </c>
      <c r="FI3" s="474">
        <v>0.10571428571428572</v>
      </c>
      <c r="FJ3" s="474">
        <v>0.21714285714285714</v>
      </c>
      <c r="FK3" s="474">
        <v>6.2857142857142861E-2</v>
      </c>
      <c r="FL3" s="474">
        <v>0.20285714285714285</v>
      </c>
      <c r="FM3" s="474">
        <v>0.12285714285714286</v>
      </c>
      <c r="FN3" s="474">
        <v>0.25266903914590749</v>
      </c>
      <c r="FO3" s="474">
        <v>0.15302491103202848</v>
      </c>
      <c r="FP3" s="474">
        <v>8.5409252669039148E-2</v>
      </c>
      <c r="FQ3" s="474">
        <v>4.8042704626334518E-2</v>
      </c>
      <c r="FR3" s="474">
        <v>4.8042704626334518E-2</v>
      </c>
      <c r="FS3" s="474">
        <v>5.5160142348754451E-2</v>
      </c>
      <c r="FT3" s="474">
        <v>1.7793594306049824E-2</v>
      </c>
      <c r="FU3" s="474">
        <v>4.4483985765124558E-2</v>
      </c>
      <c r="FV3" s="474">
        <v>2.3131672597864767E-2</v>
      </c>
      <c r="FW3" s="474">
        <v>2.3131672597864767E-2</v>
      </c>
      <c r="FX3" s="474">
        <v>2.8469750889679714E-2</v>
      </c>
      <c r="FY3" s="474">
        <v>1.2455516014234875E-2</v>
      </c>
      <c r="FZ3" s="474">
        <v>8.1850533807829182E-2</v>
      </c>
      <c r="GA3" s="474">
        <v>2.3131672597864767E-2</v>
      </c>
      <c r="GB3" s="474">
        <v>5.3380782918149468E-3</v>
      </c>
      <c r="GC3" s="474">
        <v>1.0676156583629894E-2</v>
      </c>
      <c r="GD3" s="474">
        <v>1.601423487544484E-2</v>
      </c>
      <c r="GE3" s="474">
        <v>1.2455516014234875E-2</v>
      </c>
      <c r="GF3" s="474">
        <v>2.3131672597864767E-2</v>
      </c>
      <c r="GG3" s="474">
        <v>1.601423487544484E-2</v>
      </c>
      <c r="GH3" s="474">
        <v>5.3380782918149468E-3</v>
      </c>
      <c r="GI3" s="474">
        <v>7.1174377224199285E-3</v>
      </c>
      <c r="GJ3" s="474">
        <v>0</v>
      </c>
      <c r="GK3" s="474">
        <v>1.7793594306049821E-3</v>
      </c>
      <c r="GL3" s="474">
        <v>1.7793594306049821E-3</v>
      </c>
      <c r="GM3" s="474">
        <v>1.7793594306049821E-3</v>
      </c>
      <c r="GN3" s="474">
        <v>1.7793594306049821E-3</v>
      </c>
      <c r="GO3" s="474">
        <v>3.1545741324921135E-3</v>
      </c>
      <c r="GP3" s="474">
        <v>0.20189274447949526</v>
      </c>
      <c r="GQ3" s="474">
        <v>0.12618296529968454</v>
      </c>
      <c r="GR3" s="474">
        <v>0.17981072555205047</v>
      </c>
      <c r="GS3" s="474">
        <v>8.8328075709779186E-2</v>
      </c>
      <c r="GT3" s="474">
        <v>0.10410094637223975</v>
      </c>
      <c r="GU3" s="474">
        <v>0.11356466876971609</v>
      </c>
      <c r="GV3" s="474">
        <v>8.2018927444794956E-2</v>
      </c>
      <c r="GW3" s="474">
        <v>3.7854889589905363E-2</v>
      </c>
      <c r="GX3" s="474">
        <v>9.4637223974763408E-3</v>
      </c>
      <c r="GY3" s="474">
        <v>0.33846153846153848</v>
      </c>
      <c r="GZ3" s="474">
        <v>0.33846153846153848</v>
      </c>
      <c r="HA3" s="474">
        <v>0.32307692307692309</v>
      </c>
      <c r="HB3" s="474">
        <v>0</v>
      </c>
      <c r="HC3" s="474">
        <v>0.52903225806451615</v>
      </c>
      <c r="HD3" s="474">
        <v>0.47096774193548385</v>
      </c>
      <c r="HE3" s="474">
        <v>0</v>
      </c>
      <c r="HF3" s="474">
        <v>1.282051282051282E-2</v>
      </c>
      <c r="HG3" s="474">
        <v>0.32051282051282054</v>
      </c>
      <c r="HH3" s="474">
        <v>0.51923076923076927</v>
      </c>
      <c r="HI3" s="474">
        <v>0.14743589743589744</v>
      </c>
      <c r="HJ3" s="474">
        <v>0</v>
      </c>
      <c r="HK3" s="474">
        <v>0</v>
      </c>
      <c r="HL3" s="474">
        <v>1.3071895424836602E-2</v>
      </c>
      <c r="HM3" s="474">
        <v>7.8431372549019607E-2</v>
      </c>
      <c r="HN3" s="474">
        <v>0.88888888888888884</v>
      </c>
      <c r="HO3" s="474">
        <v>1.9607843137254902E-2</v>
      </c>
      <c r="HP3" s="474">
        <v>0.89743589743589747</v>
      </c>
      <c r="HQ3" s="474">
        <v>0.10256410256410256</v>
      </c>
      <c r="HR3" s="474">
        <v>0.14012738853503184</v>
      </c>
      <c r="HS3" s="474">
        <v>0.30573248407643311</v>
      </c>
      <c r="HT3" s="474">
        <v>0.24840764331210191</v>
      </c>
      <c r="HU3" s="474">
        <v>0.10828025477707007</v>
      </c>
      <c r="HV3" s="474">
        <v>0.12101910828025478</v>
      </c>
      <c r="HW3" s="500">
        <v>7.6433121019108277E-2</v>
      </c>
      <c r="HX3" s="498" t="s">
        <v>320</v>
      </c>
      <c r="HY3" s="498" t="s">
        <v>320</v>
      </c>
      <c r="HZ3" s="498" t="s">
        <v>320</v>
      </c>
      <c r="IA3" s="498" t="s">
        <v>320</v>
      </c>
      <c r="IB3" s="498" t="s">
        <v>320</v>
      </c>
      <c r="IC3" s="498" t="s">
        <v>320</v>
      </c>
      <c r="ID3" s="498" t="s">
        <v>320</v>
      </c>
      <c r="IE3" s="498" t="s">
        <v>320</v>
      </c>
      <c r="IF3" s="498" t="s">
        <v>320</v>
      </c>
      <c r="IG3" s="498" t="s">
        <v>320</v>
      </c>
      <c r="IH3" s="498" t="s">
        <v>320</v>
      </c>
      <c r="II3" s="498" t="s">
        <v>320</v>
      </c>
      <c r="IJ3" s="498" t="s">
        <v>320</v>
      </c>
      <c r="IK3" s="498" t="s">
        <v>320</v>
      </c>
      <c r="IL3" s="498" t="s">
        <v>320</v>
      </c>
      <c r="IM3" s="498" t="s">
        <v>320</v>
      </c>
      <c r="IN3" s="498" t="s">
        <v>320</v>
      </c>
      <c r="IO3" s="498" t="s">
        <v>320</v>
      </c>
      <c r="IP3" s="498" t="s">
        <v>320</v>
      </c>
      <c r="IQ3" s="498" t="s">
        <v>320</v>
      </c>
      <c r="IR3" s="498" t="s">
        <v>320</v>
      </c>
      <c r="IS3" s="498" t="s">
        <v>320</v>
      </c>
      <c r="IT3" s="498" t="s">
        <v>320</v>
      </c>
      <c r="IU3" s="498" t="s">
        <v>320</v>
      </c>
      <c r="IV3" s="498" t="s">
        <v>320</v>
      </c>
      <c r="IW3" s="498" t="s">
        <v>320</v>
      </c>
      <c r="IX3" s="498" t="s">
        <v>320</v>
      </c>
      <c r="IY3" s="498" t="s">
        <v>320</v>
      </c>
      <c r="IZ3" s="498" t="s">
        <v>320</v>
      </c>
      <c r="JA3" s="498" t="s">
        <v>320</v>
      </c>
      <c r="JB3" s="498" t="s">
        <v>320</v>
      </c>
      <c r="JC3" s="498" t="s">
        <v>320</v>
      </c>
      <c r="JD3" s="498" t="s">
        <v>320</v>
      </c>
      <c r="JE3" s="498" t="s">
        <v>320</v>
      </c>
      <c r="JF3" s="498" t="s">
        <v>320</v>
      </c>
      <c r="JG3" s="498" t="s">
        <v>320</v>
      </c>
      <c r="JH3" s="498" t="s">
        <v>320</v>
      </c>
      <c r="JI3" s="498" t="s">
        <v>320</v>
      </c>
      <c r="JJ3" s="498" t="s">
        <v>320</v>
      </c>
      <c r="JK3" s="498" t="s">
        <v>320</v>
      </c>
      <c r="JL3" s="498" t="s">
        <v>320</v>
      </c>
      <c r="JM3" s="498" t="s">
        <v>320</v>
      </c>
      <c r="JN3" s="498" t="s">
        <v>320</v>
      </c>
      <c r="JO3" s="498" t="s">
        <v>320</v>
      </c>
      <c r="JP3" s="498" t="s">
        <v>320</v>
      </c>
      <c r="JQ3" s="498" t="s">
        <v>320</v>
      </c>
      <c r="JR3" s="498" t="s">
        <v>320</v>
      </c>
      <c r="JS3" s="498" t="s">
        <v>320</v>
      </c>
      <c r="JT3" s="498" t="s">
        <v>320</v>
      </c>
      <c r="JU3" s="498" t="s">
        <v>320</v>
      </c>
      <c r="JV3" s="498" t="s">
        <v>320</v>
      </c>
      <c r="JW3" s="498" t="s">
        <v>320</v>
      </c>
      <c r="JX3" s="498" t="s">
        <v>320</v>
      </c>
      <c r="JY3" s="498" t="s">
        <v>320</v>
      </c>
      <c r="JZ3" s="498" t="s">
        <v>320</v>
      </c>
      <c r="KA3" s="498" t="s">
        <v>320</v>
      </c>
      <c r="KB3" s="498" t="s">
        <v>320</v>
      </c>
      <c r="KC3" s="498" t="s">
        <v>320</v>
      </c>
      <c r="KD3" s="498" t="s">
        <v>320</v>
      </c>
      <c r="KE3" s="498" t="s">
        <v>320</v>
      </c>
      <c r="KF3" s="498" t="s">
        <v>320</v>
      </c>
      <c r="KG3" s="498" t="s">
        <v>320</v>
      </c>
      <c r="KH3" s="498" t="s">
        <v>320</v>
      </c>
      <c r="KI3" s="498" t="s">
        <v>320</v>
      </c>
      <c r="KJ3" s="498" t="s">
        <v>320</v>
      </c>
      <c r="KK3" s="498" t="s">
        <v>320</v>
      </c>
      <c r="KL3" s="498" t="s">
        <v>320</v>
      </c>
      <c r="KM3" s="498" t="s">
        <v>320</v>
      </c>
      <c r="KN3" s="498" t="s">
        <v>320</v>
      </c>
      <c r="KO3" s="498" t="s">
        <v>320</v>
      </c>
      <c r="KP3" s="498" t="s">
        <v>320</v>
      </c>
      <c r="KQ3" s="498" t="s">
        <v>320</v>
      </c>
      <c r="KR3" s="498" t="s">
        <v>320</v>
      </c>
      <c r="KS3" s="498" t="s">
        <v>320</v>
      </c>
      <c r="KT3" s="498" t="s">
        <v>320</v>
      </c>
      <c r="KU3" s="498" t="s">
        <v>320</v>
      </c>
      <c r="KV3" s="498" t="s">
        <v>320</v>
      </c>
      <c r="KW3" s="498" t="s">
        <v>320</v>
      </c>
      <c r="KX3" s="498" t="s">
        <v>320</v>
      </c>
      <c r="KY3" s="498" t="s">
        <v>320</v>
      </c>
      <c r="KZ3" s="498" t="s">
        <v>320</v>
      </c>
      <c r="LA3" s="498" t="s">
        <v>320</v>
      </c>
      <c r="LB3" s="498" t="s">
        <v>320</v>
      </c>
      <c r="LC3" s="498" t="s">
        <v>320</v>
      </c>
      <c r="LD3" s="498" t="s">
        <v>320</v>
      </c>
      <c r="LE3" s="498" t="s">
        <v>320</v>
      </c>
      <c r="LF3" s="498" t="s">
        <v>320</v>
      </c>
      <c r="LG3" s="498" t="s">
        <v>320</v>
      </c>
      <c r="LH3" s="498" t="s">
        <v>320</v>
      </c>
      <c r="LI3" s="498" t="s">
        <v>320</v>
      </c>
      <c r="LJ3" s="498" t="s">
        <v>320</v>
      </c>
      <c r="LK3" s="498" t="s">
        <v>320</v>
      </c>
      <c r="LL3" s="498" t="s">
        <v>320</v>
      </c>
      <c r="LM3" s="498" t="s">
        <v>320</v>
      </c>
      <c r="LN3" s="498" t="s">
        <v>320</v>
      </c>
      <c r="LO3" s="498" t="s">
        <v>320</v>
      </c>
      <c r="LP3" s="498" t="s">
        <v>320</v>
      </c>
      <c r="LQ3" s="498" t="s">
        <v>320</v>
      </c>
      <c r="LR3" s="498" t="s">
        <v>320</v>
      </c>
      <c r="LS3" s="498" t="s">
        <v>320</v>
      </c>
    </row>
    <row r="4" spans="1:331" s="472" customFormat="1" ht="30" x14ac:dyDescent="0.2">
      <c r="A4" s="473" t="s">
        <v>321</v>
      </c>
      <c r="B4" s="474">
        <v>0.29411764705882354</v>
      </c>
      <c r="C4" s="474">
        <v>0.35294117647058826</v>
      </c>
      <c r="D4" s="474">
        <v>0.17647058823529413</v>
      </c>
      <c r="E4" s="474">
        <v>0.17647058823529413</v>
      </c>
      <c r="F4" s="474">
        <v>0.61538461538461542</v>
      </c>
      <c r="G4" s="474">
        <v>0</v>
      </c>
      <c r="H4" s="474">
        <v>0</v>
      </c>
      <c r="I4" s="474">
        <v>0</v>
      </c>
      <c r="J4" s="474">
        <v>0</v>
      </c>
      <c r="K4" s="474">
        <v>0</v>
      </c>
      <c r="L4" s="474">
        <v>0</v>
      </c>
      <c r="M4" s="474">
        <v>0.30769230769230771</v>
      </c>
      <c r="N4" s="474">
        <v>7.6923076923076927E-2</v>
      </c>
      <c r="O4" s="474">
        <v>0</v>
      </c>
      <c r="P4" s="474">
        <v>0</v>
      </c>
      <c r="Q4" s="474">
        <v>0</v>
      </c>
      <c r="R4" s="474">
        <v>7.6923076923076927E-2</v>
      </c>
      <c r="S4" s="474">
        <v>0.92307692307692313</v>
      </c>
      <c r="T4" s="474">
        <v>0</v>
      </c>
      <c r="U4" s="474">
        <v>0</v>
      </c>
      <c r="V4" s="474">
        <v>0</v>
      </c>
      <c r="W4" s="474">
        <v>0</v>
      </c>
      <c r="X4" s="474">
        <v>0</v>
      </c>
      <c r="Y4" s="474">
        <v>0</v>
      </c>
      <c r="Z4" s="474">
        <v>0</v>
      </c>
      <c r="AA4" s="474">
        <v>0</v>
      </c>
      <c r="AB4" s="474">
        <v>0</v>
      </c>
      <c r="AC4" s="474">
        <v>0</v>
      </c>
      <c r="AD4" s="474">
        <v>1</v>
      </c>
      <c r="AE4" s="474">
        <v>0</v>
      </c>
      <c r="AF4" s="474">
        <v>7.6923076923076927E-2</v>
      </c>
      <c r="AG4" s="474">
        <v>7.6923076923076927E-2</v>
      </c>
      <c r="AH4" s="474">
        <v>0</v>
      </c>
      <c r="AI4" s="474">
        <v>0</v>
      </c>
      <c r="AJ4" s="474">
        <v>0</v>
      </c>
      <c r="AK4" s="474">
        <v>0</v>
      </c>
      <c r="AL4" s="474">
        <v>0</v>
      </c>
      <c r="AM4" s="474">
        <v>0.15384615384615385</v>
      </c>
      <c r="AN4" s="474">
        <v>7.6923076923076927E-2</v>
      </c>
      <c r="AO4" s="474">
        <v>0</v>
      </c>
      <c r="AP4" s="474">
        <v>7.6923076923076927E-2</v>
      </c>
      <c r="AQ4" s="474">
        <v>0</v>
      </c>
      <c r="AR4" s="474">
        <v>0</v>
      </c>
      <c r="AS4" s="474">
        <v>0.15384615384615385</v>
      </c>
      <c r="AT4" s="474">
        <v>7.6923076923076927E-2</v>
      </c>
      <c r="AU4" s="474">
        <v>0.30769230769230771</v>
      </c>
      <c r="AV4" s="474">
        <v>0</v>
      </c>
      <c r="AW4" s="474">
        <v>0.53333333333333333</v>
      </c>
      <c r="AX4" s="474">
        <v>0.2</v>
      </c>
      <c r="AY4" s="474">
        <v>0</v>
      </c>
      <c r="AZ4" s="474">
        <v>0.26666666666666666</v>
      </c>
      <c r="BA4" s="474">
        <v>0</v>
      </c>
      <c r="BB4" s="474">
        <v>0</v>
      </c>
      <c r="BC4" s="474">
        <v>0</v>
      </c>
      <c r="BD4" s="474">
        <v>0</v>
      </c>
      <c r="BE4" s="474">
        <v>0</v>
      </c>
      <c r="BF4" s="474">
        <v>0</v>
      </c>
      <c r="BG4" s="474">
        <v>1</v>
      </c>
      <c r="BH4" s="474">
        <v>0</v>
      </c>
      <c r="BI4" s="474">
        <v>7.1428571428571425E-2</v>
      </c>
      <c r="BJ4" s="474">
        <v>0</v>
      </c>
      <c r="BK4" s="474">
        <v>0</v>
      </c>
      <c r="BL4" s="474">
        <v>0</v>
      </c>
      <c r="BM4" s="474">
        <v>0</v>
      </c>
      <c r="BN4" s="474">
        <v>0.14285714285714285</v>
      </c>
      <c r="BO4" s="474">
        <v>0.7857142857142857</v>
      </c>
      <c r="BP4" s="474">
        <v>0</v>
      </c>
      <c r="BQ4" s="474">
        <v>0.83333333333333337</v>
      </c>
      <c r="BR4" s="474">
        <v>8.3333333333333329E-2</v>
      </c>
      <c r="BS4" s="474">
        <v>0</v>
      </c>
      <c r="BT4" s="474">
        <v>8.3333333333333329E-2</v>
      </c>
      <c r="BU4" s="474">
        <v>0</v>
      </c>
      <c r="BV4" s="474">
        <v>0</v>
      </c>
      <c r="BW4" s="474">
        <v>0</v>
      </c>
      <c r="BX4" s="474">
        <v>0</v>
      </c>
      <c r="BY4" s="474">
        <v>0</v>
      </c>
      <c r="BZ4" s="474">
        <v>0</v>
      </c>
      <c r="CA4" s="474">
        <v>0.61538461538461542</v>
      </c>
      <c r="CB4" s="474">
        <v>0.23076923076923078</v>
      </c>
      <c r="CC4" s="474">
        <v>0.15384615384615385</v>
      </c>
      <c r="CD4" s="474">
        <v>0.46666666666666667</v>
      </c>
      <c r="CE4" s="474">
        <v>6.6666666666666666E-2</v>
      </c>
      <c r="CF4" s="474">
        <v>0</v>
      </c>
      <c r="CG4" s="474">
        <v>0</v>
      </c>
      <c r="CH4" s="474">
        <v>6.6666666666666666E-2</v>
      </c>
      <c r="CI4" s="474">
        <v>0.2</v>
      </c>
      <c r="CJ4" s="474">
        <v>0.2</v>
      </c>
      <c r="CK4" s="474">
        <v>0</v>
      </c>
      <c r="CL4" s="474">
        <v>0.66666666666666663</v>
      </c>
      <c r="CM4" s="474">
        <v>0</v>
      </c>
      <c r="CN4" s="474">
        <v>0.33333333333333331</v>
      </c>
      <c r="CO4" s="474">
        <v>0.41666666666666669</v>
      </c>
      <c r="CP4" s="474">
        <v>8.3333333333333329E-2</v>
      </c>
      <c r="CQ4" s="474">
        <v>0.25</v>
      </c>
      <c r="CR4" s="474">
        <v>8.3333333333333329E-2</v>
      </c>
      <c r="CS4" s="474">
        <v>8.3333333333333329E-2</v>
      </c>
      <c r="CT4" s="474">
        <v>8.3333333333333329E-2</v>
      </c>
      <c r="CU4" s="474">
        <v>0.5</v>
      </c>
      <c r="CV4" s="474">
        <v>0.125</v>
      </c>
      <c r="CW4" s="474">
        <v>0.125</v>
      </c>
      <c r="CX4" s="474">
        <v>0.25</v>
      </c>
      <c r="CY4" s="474">
        <v>0</v>
      </c>
      <c r="CZ4" s="474">
        <v>0</v>
      </c>
      <c r="DA4" s="474">
        <v>0</v>
      </c>
      <c r="DB4" s="474">
        <v>0</v>
      </c>
      <c r="DC4" s="474">
        <v>0</v>
      </c>
      <c r="DD4" s="474">
        <v>0</v>
      </c>
      <c r="DE4" s="474">
        <v>0</v>
      </c>
      <c r="DF4" s="474">
        <v>0</v>
      </c>
      <c r="DG4" s="474">
        <v>0.08</v>
      </c>
      <c r="DH4" s="474">
        <v>0.04</v>
      </c>
      <c r="DI4" s="474">
        <v>0.08</v>
      </c>
      <c r="DJ4" s="474">
        <v>0</v>
      </c>
      <c r="DK4" s="474">
        <v>0.04</v>
      </c>
      <c r="DL4" s="474">
        <v>0.12</v>
      </c>
      <c r="DM4" s="474">
        <v>0</v>
      </c>
      <c r="DN4" s="474">
        <v>0</v>
      </c>
      <c r="DO4" s="474">
        <v>0.08</v>
      </c>
      <c r="DP4" s="474">
        <v>0.04</v>
      </c>
      <c r="DQ4" s="474">
        <v>0.04</v>
      </c>
      <c r="DR4" s="474">
        <v>0.08</v>
      </c>
      <c r="DS4" s="474">
        <v>0.2</v>
      </c>
      <c r="DT4" s="474">
        <v>0.08</v>
      </c>
      <c r="DU4" s="474">
        <v>0</v>
      </c>
      <c r="DV4" s="474">
        <v>0.04</v>
      </c>
      <c r="DW4" s="474">
        <v>0.08</v>
      </c>
      <c r="DX4" s="474">
        <v>0.16666666666666666</v>
      </c>
      <c r="DY4" s="474">
        <v>0.16666666666666666</v>
      </c>
      <c r="DZ4" s="474">
        <v>8.3333333333333329E-2</v>
      </c>
      <c r="EA4" s="474">
        <v>0.16666666666666666</v>
      </c>
      <c r="EB4" s="474">
        <v>0.16666666666666666</v>
      </c>
      <c r="EC4" s="474">
        <v>0.25</v>
      </c>
      <c r="ED4" s="474">
        <v>0</v>
      </c>
      <c r="EE4" s="474">
        <v>0.44444444444444442</v>
      </c>
      <c r="EF4" s="474">
        <v>0.44444444444444442</v>
      </c>
      <c r="EG4" s="474">
        <v>0</v>
      </c>
      <c r="EH4" s="474">
        <v>0.1111111111111111</v>
      </c>
      <c r="EI4" s="474">
        <v>0.77777777777777779</v>
      </c>
      <c r="EJ4" s="474">
        <v>0</v>
      </c>
      <c r="EK4" s="474">
        <v>0.22222222222222221</v>
      </c>
      <c r="EL4" s="474">
        <v>0.1111111111111111</v>
      </c>
      <c r="EM4" s="474">
        <v>0.33333333333333331</v>
      </c>
      <c r="EN4" s="474">
        <v>0.22222222222222221</v>
      </c>
      <c r="EO4" s="474">
        <v>0.33333333333333331</v>
      </c>
      <c r="EP4" s="474">
        <v>0.3</v>
      </c>
      <c r="EQ4" s="474">
        <v>0.2</v>
      </c>
      <c r="ER4" s="474">
        <v>0.13333333333333333</v>
      </c>
      <c r="ES4" s="474">
        <v>6.6666666666666666E-2</v>
      </c>
      <c r="ET4" s="474">
        <v>0.2</v>
      </c>
      <c r="EU4" s="474">
        <v>0</v>
      </c>
      <c r="EV4" s="474">
        <v>3.3333333333333333E-2</v>
      </c>
      <c r="EW4" s="474">
        <v>6.6666666666666666E-2</v>
      </c>
      <c r="EX4" s="474">
        <v>0</v>
      </c>
      <c r="EY4" s="474">
        <v>0.28000000000000003</v>
      </c>
      <c r="EZ4" s="474">
        <v>0.2</v>
      </c>
      <c r="FA4" s="474">
        <v>0.08</v>
      </c>
      <c r="FB4" s="474">
        <v>0.08</v>
      </c>
      <c r="FC4" s="474">
        <v>0.36</v>
      </c>
      <c r="FD4" s="474">
        <v>0</v>
      </c>
      <c r="FE4" s="474">
        <v>5.5555555555555552E-2</v>
      </c>
      <c r="FF4" s="474">
        <v>0</v>
      </c>
      <c r="FG4" s="474">
        <v>0.1111111111111111</v>
      </c>
      <c r="FH4" s="474">
        <v>0.1111111111111111</v>
      </c>
      <c r="FI4" s="474">
        <v>0.33333333333333331</v>
      </c>
      <c r="FJ4" s="474">
        <v>0</v>
      </c>
      <c r="FK4" s="474">
        <v>0.27777777777777779</v>
      </c>
      <c r="FL4" s="474">
        <v>5.5555555555555552E-2</v>
      </c>
      <c r="FM4" s="474">
        <v>5.5555555555555552E-2</v>
      </c>
      <c r="FN4" s="474">
        <v>0.25</v>
      </c>
      <c r="FO4" s="474">
        <v>0.125</v>
      </c>
      <c r="FP4" s="474">
        <v>0</v>
      </c>
      <c r="FQ4" s="474">
        <v>7.4999999999999997E-2</v>
      </c>
      <c r="FR4" s="474">
        <v>7.4999999999999997E-2</v>
      </c>
      <c r="FS4" s="474">
        <v>2.5000000000000001E-2</v>
      </c>
      <c r="FT4" s="474">
        <v>2.5000000000000001E-2</v>
      </c>
      <c r="FU4" s="474">
        <v>0.05</v>
      </c>
      <c r="FV4" s="474">
        <v>0</v>
      </c>
      <c r="FW4" s="474">
        <v>0</v>
      </c>
      <c r="FX4" s="474">
        <v>0</v>
      </c>
      <c r="FY4" s="474">
        <v>0.125</v>
      </c>
      <c r="FZ4" s="474">
        <v>0.05</v>
      </c>
      <c r="GA4" s="474">
        <v>0</v>
      </c>
      <c r="GB4" s="474">
        <v>0</v>
      </c>
      <c r="GC4" s="474">
        <v>2.5000000000000001E-2</v>
      </c>
      <c r="GD4" s="474">
        <v>2.5000000000000001E-2</v>
      </c>
      <c r="GE4" s="474">
        <v>0</v>
      </c>
      <c r="GF4" s="474">
        <v>0.05</v>
      </c>
      <c r="GG4" s="474">
        <v>0</v>
      </c>
      <c r="GH4" s="474">
        <v>0</v>
      </c>
      <c r="GI4" s="474">
        <v>2.5000000000000001E-2</v>
      </c>
      <c r="GJ4" s="474">
        <v>2.5000000000000001E-2</v>
      </c>
      <c r="GK4" s="474">
        <v>2.5000000000000001E-2</v>
      </c>
      <c r="GL4" s="474">
        <v>0</v>
      </c>
      <c r="GM4" s="474">
        <v>2.5000000000000001E-2</v>
      </c>
      <c r="GN4" s="474">
        <v>0</v>
      </c>
      <c r="GO4" s="474">
        <v>0.14285714285714285</v>
      </c>
      <c r="GP4" s="474">
        <v>0.11428571428571428</v>
      </c>
      <c r="GQ4" s="474">
        <v>0.14285714285714285</v>
      </c>
      <c r="GR4" s="474">
        <v>0.17142857142857143</v>
      </c>
      <c r="GS4" s="474">
        <v>5.7142857142857141E-2</v>
      </c>
      <c r="GT4" s="474">
        <v>0.11428571428571428</v>
      </c>
      <c r="GU4" s="474">
        <v>0.17142857142857143</v>
      </c>
      <c r="GV4" s="474">
        <v>2.8571428571428571E-2</v>
      </c>
      <c r="GW4" s="474">
        <v>5.7142857142857141E-2</v>
      </c>
      <c r="GX4" s="474">
        <v>0</v>
      </c>
      <c r="GY4" s="474">
        <v>0.55555555555555558</v>
      </c>
      <c r="GZ4" s="474">
        <v>0.33333333333333331</v>
      </c>
      <c r="HA4" s="474">
        <v>0.1111111111111111</v>
      </c>
      <c r="HB4" s="474">
        <v>0</v>
      </c>
      <c r="HC4" s="474">
        <v>0.55555555555555558</v>
      </c>
      <c r="HD4" s="474">
        <v>0.33333333333333331</v>
      </c>
      <c r="HE4" s="474">
        <v>0.1111111111111111</v>
      </c>
      <c r="HF4" s="474">
        <v>0</v>
      </c>
      <c r="HG4" s="474">
        <v>0</v>
      </c>
      <c r="HH4" s="474">
        <v>1</v>
      </c>
      <c r="HI4" s="474">
        <v>0</v>
      </c>
      <c r="HJ4" s="474">
        <v>0</v>
      </c>
      <c r="HK4" s="474">
        <v>0</v>
      </c>
      <c r="HL4" s="474">
        <v>0</v>
      </c>
      <c r="HM4" s="474">
        <v>0</v>
      </c>
      <c r="HN4" s="474">
        <v>1</v>
      </c>
      <c r="HO4" s="474">
        <v>0</v>
      </c>
      <c r="HP4" s="474">
        <v>1</v>
      </c>
      <c r="HQ4" s="474">
        <v>0</v>
      </c>
      <c r="HR4" s="474">
        <v>0</v>
      </c>
      <c r="HS4" s="474">
        <v>0.1111111111111111</v>
      </c>
      <c r="HT4" s="474">
        <v>0.1111111111111111</v>
      </c>
      <c r="HU4" s="474">
        <v>0.1111111111111111</v>
      </c>
      <c r="HV4" s="474">
        <v>0.33333333333333331</v>
      </c>
      <c r="HW4" s="500">
        <v>0.33333333333333331</v>
      </c>
      <c r="HX4" s="498">
        <v>0.53846153846153844</v>
      </c>
      <c r="HY4" s="498">
        <v>0.46153846153846156</v>
      </c>
      <c r="HZ4" s="498">
        <v>0.5</v>
      </c>
      <c r="IA4" s="498">
        <v>0.5</v>
      </c>
      <c r="IB4" s="498">
        <v>0.92307692307692313</v>
      </c>
      <c r="IC4" s="498">
        <v>0</v>
      </c>
      <c r="ID4" s="498">
        <v>0</v>
      </c>
      <c r="IE4" s="498">
        <v>0</v>
      </c>
      <c r="IF4" s="498">
        <v>0</v>
      </c>
      <c r="IG4" s="498">
        <v>0</v>
      </c>
      <c r="IH4" s="498">
        <v>0</v>
      </c>
      <c r="II4" s="498">
        <v>0</v>
      </c>
      <c r="IJ4" s="498">
        <v>0.08</v>
      </c>
      <c r="IK4" s="498">
        <v>0</v>
      </c>
      <c r="IL4" s="498">
        <v>0</v>
      </c>
      <c r="IM4" s="498">
        <v>0</v>
      </c>
      <c r="IN4" s="498">
        <v>0</v>
      </c>
      <c r="IO4" s="498">
        <v>0</v>
      </c>
      <c r="IP4" s="498">
        <v>0.16666666666666666</v>
      </c>
      <c r="IQ4" s="498">
        <v>0.83333333333333337</v>
      </c>
      <c r="IR4" s="498">
        <v>0.5</v>
      </c>
      <c r="IS4" s="498">
        <v>0</v>
      </c>
      <c r="IT4" s="498">
        <v>0</v>
      </c>
      <c r="IU4" s="498">
        <v>0</v>
      </c>
      <c r="IV4" s="498">
        <v>0</v>
      </c>
      <c r="IW4" s="498">
        <v>0.5</v>
      </c>
      <c r="IX4" s="498">
        <v>0.4</v>
      </c>
      <c r="IY4" s="498">
        <v>0.35</v>
      </c>
      <c r="IZ4" s="498">
        <v>0</v>
      </c>
      <c r="JA4" s="498">
        <v>0.05</v>
      </c>
      <c r="JB4" s="498">
        <v>0.15</v>
      </c>
      <c r="JC4" s="498">
        <v>0.05</v>
      </c>
      <c r="JD4" s="498">
        <v>0.25</v>
      </c>
      <c r="JE4" s="498">
        <v>0.25</v>
      </c>
      <c r="JF4" s="498">
        <v>0</v>
      </c>
      <c r="JG4" s="498">
        <v>0</v>
      </c>
      <c r="JH4" s="498">
        <v>0.5</v>
      </c>
      <c r="JI4" s="498">
        <v>0</v>
      </c>
      <c r="JJ4" s="498">
        <v>0.10810810810810811</v>
      </c>
      <c r="JK4" s="498">
        <v>2.7027027027027029E-2</v>
      </c>
      <c r="JL4" s="498">
        <v>0</v>
      </c>
      <c r="JM4" s="498">
        <v>0</v>
      </c>
      <c r="JN4" s="498">
        <v>0</v>
      </c>
      <c r="JO4" s="498">
        <v>0</v>
      </c>
      <c r="JP4" s="498">
        <v>0.16216216216216217</v>
      </c>
      <c r="JQ4" s="498">
        <v>2.7027027027027029E-2</v>
      </c>
      <c r="JR4" s="498">
        <v>2.7027027027027029E-2</v>
      </c>
      <c r="JS4" s="498">
        <v>5.4054054054054057E-2</v>
      </c>
      <c r="JT4" s="498">
        <v>5.4054054054054057E-2</v>
      </c>
      <c r="JU4" s="498">
        <v>5.4054054054054057E-2</v>
      </c>
      <c r="JV4" s="498">
        <v>8.1081081081081086E-2</v>
      </c>
      <c r="JW4" s="498">
        <v>2.7027027027027029E-2</v>
      </c>
      <c r="JX4" s="498">
        <v>0</v>
      </c>
      <c r="JY4" s="498">
        <v>2.7027027027027029E-2</v>
      </c>
      <c r="JZ4" s="498">
        <v>2.7027027027027029E-2</v>
      </c>
      <c r="KA4" s="498">
        <v>2.7027027027027029E-2</v>
      </c>
      <c r="KB4" s="498">
        <v>8.1081081081081086E-2</v>
      </c>
      <c r="KC4" s="498">
        <v>0</v>
      </c>
      <c r="KD4" s="498">
        <v>2.7027027027027029E-2</v>
      </c>
      <c r="KE4" s="498">
        <v>0</v>
      </c>
      <c r="KF4" s="498">
        <v>8.1081081081081086E-2</v>
      </c>
      <c r="KG4" s="498">
        <v>5.4054054054054057E-2</v>
      </c>
      <c r="KH4" s="498">
        <v>5.4054054054054057E-2</v>
      </c>
      <c r="KI4" s="498">
        <v>4.4444444444444446E-2</v>
      </c>
      <c r="KJ4" s="498">
        <v>2.2222222222222223E-2</v>
      </c>
      <c r="KK4" s="498">
        <v>2.2222222222222223E-2</v>
      </c>
      <c r="KL4" s="498">
        <v>0</v>
      </c>
      <c r="KM4" s="498">
        <v>0</v>
      </c>
      <c r="KN4" s="498">
        <v>0</v>
      </c>
      <c r="KO4" s="498">
        <v>4.4444444444444446E-2</v>
      </c>
      <c r="KP4" s="498">
        <v>2.2222222222222223E-2</v>
      </c>
      <c r="KQ4" s="498">
        <v>0</v>
      </c>
      <c r="KR4" s="498">
        <v>2.2222222222222223E-2</v>
      </c>
      <c r="KS4" s="498">
        <v>0</v>
      </c>
      <c r="KT4" s="498">
        <v>2.2222222222222223E-2</v>
      </c>
      <c r="KU4" s="498">
        <v>6.6666666666666666E-2</v>
      </c>
      <c r="KV4" s="498">
        <v>2.2222222222222223E-2</v>
      </c>
      <c r="KW4" s="498">
        <v>4.4444444444444446E-2</v>
      </c>
      <c r="KX4" s="498">
        <v>2.2222222222222223E-2</v>
      </c>
      <c r="KY4" s="498">
        <v>2.2222222222222223E-2</v>
      </c>
      <c r="KZ4" s="498">
        <v>6.6666666666666666E-2</v>
      </c>
      <c r="LA4" s="498">
        <v>2.2222222222222223E-2</v>
      </c>
      <c r="LB4" s="498">
        <v>0</v>
      </c>
      <c r="LC4" s="498">
        <v>2.2222222222222223E-2</v>
      </c>
      <c r="LD4" s="498">
        <v>2.2222222222222223E-2</v>
      </c>
      <c r="LE4" s="498">
        <v>0</v>
      </c>
      <c r="LF4" s="498">
        <v>4.4444444444444446E-2</v>
      </c>
      <c r="LG4" s="498">
        <v>2.2222222222222223E-2</v>
      </c>
      <c r="LH4" s="498">
        <v>0</v>
      </c>
      <c r="LI4" s="498">
        <v>2.2222222222222223E-2</v>
      </c>
      <c r="LJ4" s="498">
        <v>2.2222222222222223E-2</v>
      </c>
      <c r="LK4" s="498">
        <v>2.2222222222222223E-2</v>
      </c>
      <c r="LL4" s="498">
        <v>4.4444444444444446E-2</v>
      </c>
      <c r="LM4" s="498">
        <v>6.6666666666666666E-2</v>
      </c>
      <c r="LN4" s="498">
        <v>2.2222222222222223E-2</v>
      </c>
      <c r="LO4" s="498">
        <v>2.2222222222222223E-2</v>
      </c>
      <c r="LP4" s="498">
        <v>4.4444444444444446E-2</v>
      </c>
      <c r="LQ4" s="498">
        <v>6.6666666666666666E-2</v>
      </c>
      <c r="LR4" s="498">
        <v>6.6666666666666666E-2</v>
      </c>
      <c r="LS4" s="498">
        <v>2.2222222222222223E-2</v>
      </c>
    </row>
    <row r="5" spans="1:331" s="472" customFormat="1" ht="30" x14ac:dyDescent="0.2">
      <c r="A5" s="473" t="s">
        <v>322</v>
      </c>
      <c r="B5" s="475">
        <v>0.42671009771986973</v>
      </c>
      <c r="C5" s="475">
        <v>0.22041259500542887</v>
      </c>
      <c r="D5" s="475">
        <v>0.18132464712269272</v>
      </c>
      <c r="E5" s="475">
        <v>0.17155266015200868</v>
      </c>
      <c r="F5" s="475">
        <v>7.8774617067833702E-2</v>
      </c>
      <c r="G5" s="475">
        <v>0</v>
      </c>
      <c r="H5" s="475">
        <v>0</v>
      </c>
      <c r="I5" s="475">
        <v>0</v>
      </c>
      <c r="J5" s="475">
        <v>0</v>
      </c>
      <c r="K5" s="475">
        <v>1.9693654266958426E-2</v>
      </c>
      <c r="L5" s="475">
        <v>9.8468271334792121E-2</v>
      </c>
      <c r="M5" s="475">
        <v>0.25820568927789933</v>
      </c>
      <c r="N5" s="475">
        <v>0.2275711159737418</v>
      </c>
      <c r="O5" s="475">
        <v>0.23632385120350111</v>
      </c>
      <c r="P5" s="475">
        <v>3.0634573304157548E-2</v>
      </c>
      <c r="Q5" s="475">
        <v>5.0328227571115977E-2</v>
      </c>
      <c r="R5" s="474">
        <v>0.13907284768211919</v>
      </c>
      <c r="S5" s="474">
        <v>0.54966887417218546</v>
      </c>
      <c r="T5" s="474">
        <v>0.13024282560706402</v>
      </c>
      <c r="U5" s="474">
        <v>3.0905077262693158E-2</v>
      </c>
      <c r="V5" s="474">
        <v>5.9602649006622516E-2</v>
      </c>
      <c r="W5" s="474">
        <v>9.0507726269315678E-2</v>
      </c>
      <c r="X5" s="475">
        <v>0.33333333333333331</v>
      </c>
      <c r="Y5" s="475">
        <v>0.21568627450980393</v>
      </c>
      <c r="Z5" s="475">
        <v>0.27450980392156865</v>
      </c>
      <c r="AA5" s="475">
        <v>0.13725490196078433</v>
      </c>
      <c r="AB5" s="475">
        <v>3.9215686274509803E-2</v>
      </c>
      <c r="AC5" s="475">
        <v>0</v>
      </c>
      <c r="AD5" s="475">
        <v>0</v>
      </c>
      <c r="AE5" s="475">
        <v>2.9972752043596729E-2</v>
      </c>
      <c r="AF5" s="475">
        <v>2.9972752043596729E-2</v>
      </c>
      <c r="AG5" s="475">
        <v>2.9972752043596729E-2</v>
      </c>
      <c r="AH5" s="475">
        <v>1.0899182561307902E-2</v>
      </c>
      <c r="AI5" s="475">
        <v>1.0899182561307902E-2</v>
      </c>
      <c r="AJ5" s="475">
        <v>4.0871934604904632E-2</v>
      </c>
      <c r="AK5" s="475">
        <v>5.9945504087193457E-2</v>
      </c>
      <c r="AL5" s="475">
        <v>4.0871934604904632E-2</v>
      </c>
      <c r="AM5" s="475">
        <v>5.9945504087193457E-2</v>
      </c>
      <c r="AN5" s="475">
        <v>5.9945504087193457E-2</v>
      </c>
      <c r="AO5" s="475">
        <v>2.9972752043596729E-2</v>
      </c>
      <c r="AP5" s="475">
        <v>0.13079019073569481</v>
      </c>
      <c r="AQ5" s="475">
        <v>5.9945504087193457E-2</v>
      </c>
      <c r="AR5" s="475">
        <v>4.0871934604904632E-2</v>
      </c>
      <c r="AS5" s="475">
        <v>8.9918256130790186E-2</v>
      </c>
      <c r="AT5" s="475">
        <v>0.19346049046321526</v>
      </c>
      <c r="AU5" s="475">
        <v>1.0899182561307902E-2</v>
      </c>
      <c r="AV5" s="475">
        <v>7.0844686648501368E-2</v>
      </c>
      <c r="AW5" s="475">
        <v>0.48148148148148145</v>
      </c>
      <c r="AX5" s="475">
        <v>0.28819444444444442</v>
      </c>
      <c r="AY5" s="475">
        <v>0.17245370370370369</v>
      </c>
      <c r="AZ5" s="475">
        <v>4.1666666666666664E-2</v>
      </c>
      <c r="BA5" s="475">
        <v>1.6203703703703703E-2</v>
      </c>
      <c r="BB5" s="475">
        <v>8.5787451984635082E-2</v>
      </c>
      <c r="BC5" s="475">
        <v>0.12548015364916773</v>
      </c>
      <c r="BD5" s="475">
        <v>0.1088348271446863</v>
      </c>
      <c r="BE5" s="475">
        <v>0</v>
      </c>
      <c r="BF5" s="475">
        <v>0.14852752880921896</v>
      </c>
      <c r="BG5" s="475">
        <v>0.50320102432778491</v>
      </c>
      <c r="BH5" s="475">
        <v>2.8169014084507043E-2</v>
      </c>
      <c r="BI5" s="475">
        <v>0.11980033277870217</v>
      </c>
      <c r="BJ5" s="475">
        <v>8.9850249584026626E-2</v>
      </c>
      <c r="BK5" s="475">
        <v>2.329450915141431E-2</v>
      </c>
      <c r="BL5" s="475">
        <v>3.8269550748752081E-2</v>
      </c>
      <c r="BM5" s="475">
        <v>5.9900166389351084E-2</v>
      </c>
      <c r="BN5" s="475">
        <v>0.32279534109816971</v>
      </c>
      <c r="BO5" s="475">
        <v>0.27121464226289516</v>
      </c>
      <c r="BP5" s="475">
        <v>7.4875207986688855E-2</v>
      </c>
      <c r="BQ5" s="475">
        <v>0.42920353982300885</v>
      </c>
      <c r="BR5" s="475">
        <v>0.25</v>
      </c>
      <c r="BS5" s="475">
        <v>0.17920353982300885</v>
      </c>
      <c r="BT5" s="475">
        <v>0.11061946902654868</v>
      </c>
      <c r="BU5" s="475">
        <v>1.9911504424778761E-2</v>
      </c>
      <c r="BV5" s="475">
        <v>0</v>
      </c>
      <c r="BW5" s="475">
        <v>0</v>
      </c>
      <c r="BX5" s="475">
        <v>1.1061946902654867E-2</v>
      </c>
      <c r="BY5" s="475">
        <v>0</v>
      </c>
      <c r="BZ5" s="475">
        <v>0</v>
      </c>
      <c r="CA5" s="475">
        <v>0.80088495575221241</v>
      </c>
      <c r="CB5" s="475">
        <v>3.9823008849557522E-2</v>
      </c>
      <c r="CC5" s="475">
        <v>0.15929203539823009</v>
      </c>
      <c r="CD5" s="475">
        <v>0.27309644670050759</v>
      </c>
      <c r="CE5" s="475">
        <v>0.17157360406091371</v>
      </c>
      <c r="CF5" s="475">
        <v>8.3248730964466999E-2</v>
      </c>
      <c r="CG5" s="475">
        <v>7.5126903553299498E-2</v>
      </c>
      <c r="CH5" s="475">
        <v>0.14517766497461929</v>
      </c>
      <c r="CI5" s="475">
        <v>0.18984771573604062</v>
      </c>
      <c r="CJ5" s="475">
        <v>4.8730964467005075E-2</v>
      </c>
      <c r="CK5" s="475">
        <v>1.3197969543147208E-2</v>
      </c>
      <c r="CL5" s="475">
        <v>0.69548872180451127</v>
      </c>
      <c r="CM5" s="475">
        <v>0.20300751879699247</v>
      </c>
      <c r="CN5" s="475">
        <v>0.10150375939849623</v>
      </c>
      <c r="CO5" s="475">
        <v>0.27692307692307694</v>
      </c>
      <c r="CP5" s="475">
        <v>0.2076923076923077</v>
      </c>
      <c r="CQ5" s="475">
        <v>0.2076923076923077</v>
      </c>
      <c r="CR5" s="475">
        <v>0.16923076923076924</v>
      </c>
      <c r="CS5" s="475">
        <v>9.2307692307692313E-2</v>
      </c>
      <c r="CT5" s="475">
        <v>4.6153846153846156E-2</v>
      </c>
      <c r="CU5" s="475">
        <v>0.32027649769585254</v>
      </c>
      <c r="CV5" s="475">
        <v>0.20967741935483872</v>
      </c>
      <c r="CW5" s="475">
        <v>0.2304147465437788</v>
      </c>
      <c r="CX5" s="475">
        <v>0.1889400921658986</v>
      </c>
      <c r="CY5" s="475">
        <v>2.0737327188940093E-2</v>
      </c>
      <c r="CZ5" s="475">
        <v>2.0737327188940093E-2</v>
      </c>
      <c r="DA5" s="475">
        <v>9.2165898617511521E-3</v>
      </c>
      <c r="DB5" s="475">
        <v>0</v>
      </c>
      <c r="DC5" s="475">
        <v>0</v>
      </c>
      <c r="DD5" s="475">
        <v>0</v>
      </c>
      <c r="DE5" s="475">
        <v>4.6204620462046202E-2</v>
      </c>
      <c r="DF5" s="475">
        <v>1.3201320132013201E-2</v>
      </c>
      <c r="DG5" s="475">
        <v>5.2805280528052806E-2</v>
      </c>
      <c r="DH5" s="475">
        <v>4.6204620462046202E-2</v>
      </c>
      <c r="DI5" s="475">
        <v>0.10231023102310231</v>
      </c>
      <c r="DJ5" s="475">
        <v>9.9009900990099011E-3</v>
      </c>
      <c r="DK5" s="475">
        <v>5.2805280528052806E-2</v>
      </c>
      <c r="DL5" s="475">
        <v>2.6402640264026403E-2</v>
      </c>
      <c r="DM5" s="475">
        <v>4.9504950495049507E-2</v>
      </c>
      <c r="DN5" s="475">
        <v>2.9702970297029702E-2</v>
      </c>
      <c r="DO5" s="475">
        <v>3.9603960396039604E-2</v>
      </c>
      <c r="DP5" s="475">
        <v>4.6204620462046202E-2</v>
      </c>
      <c r="DQ5" s="475">
        <v>7.590759075907591E-2</v>
      </c>
      <c r="DR5" s="475">
        <v>8.9108910891089105E-2</v>
      </c>
      <c r="DS5" s="475">
        <v>0.10561056105610561</v>
      </c>
      <c r="DT5" s="475">
        <v>0.12871287128712872</v>
      </c>
      <c r="DU5" s="475">
        <v>5.6105610561056105E-2</v>
      </c>
      <c r="DV5" s="475">
        <v>0</v>
      </c>
      <c r="DW5" s="475">
        <v>2.9702970297029702E-2</v>
      </c>
      <c r="DX5" s="475">
        <v>0.13015873015873017</v>
      </c>
      <c r="DY5" s="475">
        <v>0.13968253968253969</v>
      </c>
      <c r="DZ5" s="475">
        <v>0.11746031746031746</v>
      </c>
      <c r="EA5" s="475">
        <v>0.16507936507936508</v>
      </c>
      <c r="EB5" s="475">
        <v>0.20952380952380953</v>
      </c>
      <c r="EC5" s="475">
        <v>0.21587301587301588</v>
      </c>
      <c r="ED5" s="475">
        <v>2.2222222222222223E-2</v>
      </c>
      <c r="EE5" s="475">
        <v>0.15841584158415842</v>
      </c>
      <c r="EF5" s="475">
        <v>0.44554455445544555</v>
      </c>
      <c r="EG5" s="475">
        <v>0.15841584158415842</v>
      </c>
      <c r="EH5" s="475">
        <v>0.23762376237623761</v>
      </c>
      <c r="EI5" s="475">
        <v>8.0645161290322578E-2</v>
      </c>
      <c r="EJ5" s="475">
        <v>0.68894009216589858</v>
      </c>
      <c r="EK5" s="475">
        <v>0.2304147465437788</v>
      </c>
      <c r="EL5" s="475">
        <v>0.14186046511627906</v>
      </c>
      <c r="EM5" s="475">
        <v>0.35348837209302325</v>
      </c>
      <c r="EN5" s="475">
        <v>0.35348837209302325</v>
      </c>
      <c r="EO5" s="475">
        <v>0.15116279069767441</v>
      </c>
      <c r="EP5" s="475">
        <v>0.29676258992805754</v>
      </c>
      <c r="EQ5" s="475">
        <v>0.21582733812949639</v>
      </c>
      <c r="ER5" s="475">
        <v>0.17086330935251798</v>
      </c>
      <c r="ES5" s="475">
        <v>0.1420863309352518</v>
      </c>
      <c r="ET5" s="475">
        <v>8.9028776978417268E-2</v>
      </c>
      <c r="EU5" s="475">
        <v>2.4280575539568347E-2</v>
      </c>
      <c r="EV5" s="475">
        <v>2.0683453237410072E-2</v>
      </c>
      <c r="EW5" s="475">
        <v>4.0467625899280574E-2</v>
      </c>
      <c r="EX5" s="475">
        <v>0.10462776659959759</v>
      </c>
      <c r="EY5" s="475">
        <v>0.19114688128772636</v>
      </c>
      <c r="EZ5" s="475">
        <v>0.14084507042253522</v>
      </c>
      <c r="FA5" s="475">
        <v>0.15895372233400401</v>
      </c>
      <c r="FB5" s="475">
        <v>0.14084507042253522</v>
      </c>
      <c r="FC5" s="475">
        <v>0.20925553319919518</v>
      </c>
      <c r="FD5" s="475">
        <v>5.4325955734406441E-2</v>
      </c>
      <c r="FE5" s="475">
        <v>9.0671316477768091E-2</v>
      </c>
      <c r="FF5" s="475">
        <v>8.6312118570183088E-2</v>
      </c>
      <c r="FG5" s="475">
        <v>7.4978204010462068E-2</v>
      </c>
      <c r="FH5" s="475">
        <v>0.12641673931996514</v>
      </c>
      <c r="FI5" s="475">
        <v>0.21272885789014823</v>
      </c>
      <c r="FJ5" s="475">
        <v>5.4925893635571058E-2</v>
      </c>
      <c r="FK5" s="475">
        <v>0.16913687881429817</v>
      </c>
      <c r="FL5" s="475">
        <v>0.12990409764603314</v>
      </c>
      <c r="FM5" s="475">
        <v>5.4925893635571058E-2</v>
      </c>
      <c r="FN5" s="475">
        <v>0.20430107526881722</v>
      </c>
      <c r="FO5" s="475">
        <v>0.12432795698924731</v>
      </c>
      <c r="FP5" s="475">
        <v>9.7446236559139782E-2</v>
      </c>
      <c r="FQ5" s="475">
        <v>7.6612903225806453E-2</v>
      </c>
      <c r="FR5" s="475">
        <v>6.1827956989247312E-2</v>
      </c>
      <c r="FS5" s="475">
        <v>5.9139784946236562E-2</v>
      </c>
      <c r="FT5" s="475">
        <v>4.1666666666666664E-2</v>
      </c>
      <c r="FU5" s="475">
        <v>3.5618279569892476E-2</v>
      </c>
      <c r="FV5" s="475">
        <v>3.5618279569892476E-2</v>
      </c>
      <c r="FW5" s="475">
        <v>3.2258064516129031E-2</v>
      </c>
      <c r="FX5" s="475">
        <v>3.2258064516129031E-2</v>
      </c>
      <c r="FY5" s="475">
        <v>2.6881720430107527E-2</v>
      </c>
      <c r="FZ5" s="475">
        <v>2.1505376344086023E-2</v>
      </c>
      <c r="GA5" s="475">
        <v>2.0833333333333332E-2</v>
      </c>
      <c r="GB5" s="475">
        <v>1.7473118279569891E-2</v>
      </c>
      <c r="GC5" s="475">
        <v>1.7473118279569891E-2</v>
      </c>
      <c r="GD5" s="475">
        <v>1.4784946236559141E-2</v>
      </c>
      <c r="GE5" s="475">
        <v>1.4784946236559141E-2</v>
      </c>
      <c r="GF5" s="475">
        <v>8.7365591397849454E-3</v>
      </c>
      <c r="GG5" s="475">
        <v>6.0483870967741934E-3</v>
      </c>
      <c r="GH5" s="475">
        <v>6.0483870967741934E-3</v>
      </c>
      <c r="GI5" s="475">
        <v>6.0483870967741934E-3</v>
      </c>
      <c r="GJ5" s="475">
        <v>6.0483870967741934E-3</v>
      </c>
      <c r="GK5" s="475">
        <v>2.6881720430107529E-3</v>
      </c>
      <c r="GL5" s="475">
        <v>0</v>
      </c>
      <c r="GM5" s="475">
        <v>0</v>
      </c>
      <c r="GN5" s="475">
        <v>2.9569892473118281E-2</v>
      </c>
      <c r="GO5" s="475">
        <v>0.21076642335766424</v>
      </c>
      <c r="GP5" s="475">
        <v>0.18978102189781021</v>
      </c>
      <c r="GQ5" s="475">
        <v>0.14416058394160583</v>
      </c>
      <c r="GR5" s="475">
        <v>0.12773722627737227</v>
      </c>
      <c r="GS5" s="475">
        <v>0.11131386861313869</v>
      </c>
      <c r="GT5" s="475">
        <v>9.4890510948905105E-2</v>
      </c>
      <c r="GU5" s="475">
        <v>6.569343065693431E-2</v>
      </c>
      <c r="GV5" s="475">
        <v>2.9197080291970802E-2</v>
      </c>
      <c r="GW5" s="475">
        <v>1.0036496350364963E-2</v>
      </c>
      <c r="GX5" s="475">
        <v>1.6423357664233577E-2</v>
      </c>
      <c r="GY5" s="475">
        <v>0.3413173652694611</v>
      </c>
      <c r="GZ5" s="475">
        <v>0.32734530938123751</v>
      </c>
      <c r="HA5" s="475">
        <v>0.31337325349301398</v>
      </c>
      <c r="HB5" s="475">
        <v>1.7964071856287425E-2</v>
      </c>
      <c r="HC5" s="475">
        <v>0.5929978118161926</v>
      </c>
      <c r="HD5" s="475">
        <v>0.37636761487964987</v>
      </c>
      <c r="HE5" s="475">
        <v>3.0634573304157548E-2</v>
      </c>
      <c r="HF5" s="475">
        <v>0</v>
      </c>
      <c r="HG5" s="475">
        <v>6.0402684563758392E-2</v>
      </c>
      <c r="HH5" s="475">
        <v>0.44519015659955258</v>
      </c>
      <c r="HI5" s="475">
        <v>0.47427293064876958</v>
      </c>
      <c r="HJ5" s="475">
        <v>2.0134228187919462E-2</v>
      </c>
      <c r="HK5" s="475">
        <v>0</v>
      </c>
      <c r="HL5" s="475">
        <v>0</v>
      </c>
      <c r="HM5" s="475">
        <v>0.10044642857142858</v>
      </c>
      <c r="HN5" s="475">
        <v>0.8482142857142857</v>
      </c>
      <c r="HO5" s="475">
        <v>5.1339285714285712E-2</v>
      </c>
      <c r="HP5" s="475">
        <v>0.92035398230088494</v>
      </c>
      <c r="HQ5" s="475">
        <v>7.9646017699115043E-2</v>
      </c>
      <c r="HR5" s="475">
        <v>0.15044247787610621</v>
      </c>
      <c r="HS5" s="475">
        <v>0.30088495575221241</v>
      </c>
      <c r="HT5" s="475">
        <v>0.19911504424778761</v>
      </c>
      <c r="HU5" s="475">
        <v>9.9557522123893807E-2</v>
      </c>
      <c r="HV5" s="475">
        <v>7.9646017699115043E-2</v>
      </c>
      <c r="HW5" s="501">
        <v>0.17035398230088494</v>
      </c>
      <c r="HX5" s="498" t="s">
        <v>320</v>
      </c>
      <c r="HY5" s="498" t="s">
        <v>320</v>
      </c>
      <c r="HZ5" s="498" t="s">
        <v>320</v>
      </c>
      <c r="IA5" s="498" t="s">
        <v>320</v>
      </c>
      <c r="IB5" s="498" t="s">
        <v>320</v>
      </c>
      <c r="IC5" s="498" t="s">
        <v>320</v>
      </c>
      <c r="ID5" s="498" t="s">
        <v>320</v>
      </c>
      <c r="IE5" s="498" t="s">
        <v>320</v>
      </c>
      <c r="IF5" s="498" t="s">
        <v>320</v>
      </c>
      <c r="IG5" s="498" t="s">
        <v>320</v>
      </c>
      <c r="IH5" s="498" t="s">
        <v>320</v>
      </c>
      <c r="II5" s="498" t="s">
        <v>320</v>
      </c>
      <c r="IJ5" s="498" t="s">
        <v>320</v>
      </c>
      <c r="IK5" s="498" t="s">
        <v>320</v>
      </c>
      <c r="IL5" s="498" t="s">
        <v>320</v>
      </c>
      <c r="IM5" s="498" t="s">
        <v>320</v>
      </c>
      <c r="IN5" s="498" t="s">
        <v>320</v>
      </c>
      <c r="IO5" s="498" t="s">
        <v>320</v>
      </c>
      <c r="IP5" s="498" t="s">
        <v>320</v>
      </c>
      <c r="IQ5" s="498" t="s">
        <v>320</v>
      </c>
      <c r="IR5" s="498" t="s">
        <v>320</v>
      </c>
      <c r="IS5" s="498" t="s">
        <v>320</v>
      </c>
      <c r="IT5" s="498" t="s">
        <v>320</v>
      </c>
      <c r="IU5" s="498" t="s">
        <v>320</v>
      </c>
      <c r="IV5" s="498" t="s">
        <v>320</v>
      </c>
      <c r="IW5" s="498" t="s">
        <v>320</v>
      </c>
      <c r="IX5" s="498" t="s">
        <v>320</v>
      </c>
      <c r="IY5" s="498" t="s">
        <v>320</v>
      </c>
      <c r="IZ5" s="498" t="s">
        <v>320</v>
      </c>
      <c r="JA5" s="498" t="s">
        <v>320</v>
      </c>
      <c r="JB5" s="498" t="s">
        <v>320</v>
      </c>
      <c r="JC5" s="498" t="s">
        <v>320</v>
      </c>
      <c r="JD5" s="498" t="s">
        <v>320</v>
      </c>
      <c r="JE5" s="498" t="s">
        <v>320</v>
      </c>
      <c r="JF5" s="498" t="s">
        <v>320</v>
      </c>
      <c r="JG5" s="498" t="s">
        <v>320</v>
      </c>
      <c r="JH5" s="498" t="s">
        <v>320</v>
      </c>
      <c r="JI5" s="498" t="s">
        <v>320</v>
      </c>
      <c r="JJ5" s="498" t="s">
        <v>320</v>
      </c>
      <c r="JK5" s="498" t="s">
        <v>320</v>
      </c>
      <c r="JL5" s="498" t="s">
        <v>320</v>
      </c>
      <c r="JM5" s="498" t="s">
        <v>320</v>
      </c>
      <c r="JN5" s="498" t="s">
        <v>320</v>
      </c>
      <c r="JO5" s="498" t="s">
        <v>320</v>
      </c>
      <c r="JP5" s="498" t="s">
        <v>320</v>
      </c>
      <c r="JQ5" s="498" t="s">
        <v>320</v>
      </c>
      <c r="JR5" s="498" t="s">
        <v>320</v>
      </c>
      <c r="JS5" s="498" t="s">
        <v>320</v>
      </c>
      <c r="JT5" s="498" t="s">
        <v>320</v>
      </c>
      <c r="JU5" s="498" t="s">
        <v>320</v>
      </c>
      <c r="JV5" s="498" t="s">
        <v>320</v>
      </c>
      <c r="JW5" s="498" t="s">
        <v>320</v>
      </c>
      <c r="JX5" s="498" t="s">
        <v>320</v>
      </c>
      <c r="JY5" s="498" t="s">
        <v>320</v>
      </c>
      <c r="JZ5" s="498" t="s">
        <v>320</v>
      </c>
      <c r="KA5" s="498" t="s">
        <v>320</v>
      </c>
      <c r="KB5" s="498" t="s">
        <v>320</v>
      </c>
      <c r="KC5" s="498" t="s">
        <v>320</v>
      </c>
      <c r="KD5" s="498" t="s">
        <v>320</v>
      </c>
      <c r="KE5" s="498" t="s">
        <v>320</v>
      </c>
      <c r="KF5" s="498" t="s">
        <v>320</v>
      </c>
      <c r="KG5" s="498" t="s">
        <v>320</v>
      </c>
      <c r="KH5" s="498" t="s">
        <v>320</v>
      </c>
      <c r="KI5" s="498" t="s">
        <v>320</v>
      </c>
      <c r="KJ5" s="498" t="s">
        <v>320</v>
      </c>
      <c r="KK5" s="498" t="s">
        <v>320</v>
      </c>
      <c r="KL5" s="498" t="s">
        <v>320</v>
      </c>
      <c r="KM5" s="498" t="s">
        <v>320</v>
      </c>
      <c r="KN5" s="498" t="s">
        <v>320</v>
      </c>
      <c r="KO5" s="498" t="s">
        <v>320</v>
      </c>
      <c r="KP5" s="498" t="s">
        <v>320</v>
      </c>
      <c r="KQ5" s="498" t="s">
        <v>320</v>
      </c>
      <c r="KR5" s="498" t="s">
        <v>320</v>
      </c>
      <c r="KS5" s="498" t="s">
        <v>320</v>
      </c>
      <c r="KT5" s="498" t="s">
        <v>320</v>
      </c>
      <c r="KU5" s="498" t="s">
        <v>320</v>
      </c>
      <c r="KV5" s="498" t="s">
        <v>320</v>
      </c>
      <c r="KW5" s="498" t="s">
        <v>320</v>
      </c>
      <c r="KX5" s="498" t="s">
        <v>320</v>
      </c>
      <c r="KY5" s="498" t="s">
        <v>320</v>
      </c>
      <c r="KZ5" s="498" t="s">
        <v>320</v>
      </c>
      <c r="LA5" s="498" t="s">
        <v>320</v>
      </c>
      <c r="LB5" s="498" t="s">
        <v>320</v>
      </c>
      <c r="LC5" s="498" t="s">
        <v>320</v>
      </c>
      <c r="LD5" s="498" t="s">
        <v>320</v>
      </c>
      <c r="LE5" s="498" t="s">
        <v>320</v>
      </c>
      <c r="LF5" s="498" t="s">
        <v>320</v>
      </c>
      <c r="LG5" s="498" t="s">
        <v>320</v>
      </c>
      <c r="LH5" s="498" t="s">
        <v>320</v>
      </c>
      <c r="LI5" s="498" t="s">
        <v>320</v>
      </c>
      <c r="LJ5" s="498" t="s">
        <v>320</v>
      </c>
      <c r="LK5" s="498" t="s">
        <v>320</v>
      </c>
      <c r="LL5" s="498" t="s">
        <v>320</v>
      </c>
      <c r="LM5" s="498" t="s">
        <v>320</v>
      </c>
      <c r="LN5" s="498" t="s">
        <v>320</v>
      </c>
      <c r="LO5" s="498" t="s">
        <v>320</v>
      </c>
      <c r="LP5" s="498" t="s">
        <v>320</v>
      </c>
      <c r="LQ5" s="498" t="s">
        <v>320</v>
      </c>
      <c r="LR5" s="498" t="s">
        <v>320</v>
      </c>
      <c r="LS5" s="498" t="s">
        <v>320</v>
      </c>
    </row>
    <row r="6" spans="1:331" s="480" customFormat="1" ht="30" x14ac:dyDescent="0.2">
      <c r="A6" s="473" t="s">
        <v>323</v>
      </c>
      <c r="B6" s="474">
        <v>0.25714285714285712</v>
      </c>
      <c r="C6" s="474">
        <v>0.44927536231884058</v>
      </c>
      <c r="D6" s="474">
        <v>0.15151515151515152</v>
      </c>
      <c r="E6" s="474">
        <v>0.15068493150684931</v>
      </c>
      <c r="F6" s="474">
        <v>0.52500000000000002</v>
      </c>
      <c r="G6" s="474">
        <v>0</v>
      </c>
      <c r="H6" s="474">
        <v>2.5000000000000001E-2</v>
      </c>
      <c r="I6" s="474">
        <v>0</v>
      </c>
      <c r="J6" s="474">
        <v>2.5000000000000001E-2</v>
      </c>
      <c r="K6" s="474">
        <v>2.5000000000000001E-2</v>
      </c>
      <c r="L6" s="474">
        <v>0</v>
      </c>
      <c r="M6" s="474">
        <v>0.125</v>
      </c>
      <c r="N6" s="474">
        <v>0.125</v>
      </c>
      <c r="O6" s="474">
        <v>0.05</v>
      </c>
      <c r="P6" s="474">
        <v>2.5000000000000001E-2</v>
      </c>
      <c r="Q6" s="474">
        <v>7.4999999999999997E-2</v>
      </c>
      <c r="R6" s="474">
        <v>0.125</v>
      </c>
      <c r="S6" s="474">
        <v>0.625</v>
      </c>
      <c r="T6" s="474">
        <v>7.4999999999999997E-2</v>
      </c>
      <c r="U6" s="474">
        <v>7.4999999999999997E-2</v>
      </c>
      <c r="V6" s="474">
        <v>0.05</v>
      </c>
      <c r="W6" s="474">
        <v>0.05</v>
      </c>
      <c r="X6" s="474">
        <v>0.6</v>
      </c>
      <c r="Y6" s="474">
        <v>0</v>
      </c>
      <c r="Z6" s="474">
        <v>0.4</v>
      </c>
      <c r="AA6" s="474">
        <v>0</v>
      </c>
      <c r="AB6" s="474">
        <v>0</v>
      </c>
      <c r="AC6" s="474">
        <v>0</v>
      </c>
      <c r="AD6" s="474">
        <v>0</v>
      </c>
      <c r="AE6" s="474">
        <v>6.0606060606060608E-2</v>
      </c>
      <c r="AF6" s="474">
        <v>6.0606060606060608E-2</v>
      </c>
      <c r="AG6" s="474">
        <v>0.12121212121212122</v>
      </c>
      <c r="AH6" s="474">
        <v>0</v>
      </c>
      <c r="AI6" s="474">
        <v>3.0303030303030304E-2</v>
      </c>
      <c r="AJ6" s="474">
        <v>6.0606060606060608E-2</v>
      </c>
      <c r="AK6" s="474">
        <v>6.0606060606060608E-2</v>
      </c>
      <c r="AL6" s="474">
        <v>0</v>
      </c>
      <c r="AM6" s="474">
        <v>3.0303030303030304E-2</v>
      </c>
      <c r="AN6" s="474">
        <v>9.0909090909090912E-2</v>
      </c>
      <c r="AO6" s="474">
        <v>0</v>
      </c>
      <c r="AP6" s="474">
        <v>6.0606060606060608E-2</v>
      </c>
      <c r="AQ6" s="474">
        <v>0.12121212121212122</v>
      </c>
      <c r="AR6" s="474">
        <v>3.0303030303030304E-2</v>
      </c>
      <c r="AS6" s="474">
        <v>0.15151515151515152</v>
      </c>
      <c r="AT6" s="474">
        <v>0</v>
      </c>
      <c r="AU6" s="474">
        <v>3.0303030303030304E-2</v>
      </c>
      <c r="AV6" s="474">
        <v>9.0909090909090912E-2</v>
      </c>
      <c r="AW6" s="474">
        <v>0.50847457627118642</v>
      </c>
      <c r="AX6" s="474">
        <v>0.28813559322033899</v>
      </c>
      <c r="AY6" s="474">
        <v>0.11864406779661017</v>
      </c>
      <c r="AZ6" s="474">
        <v>5.0847457627118647E-2</v>
      </c>
      <c r="BA6" s="474">
        <v>3.3898305084745763E-2</v>
      </c>
      <c r="BB6" s="474">
        <v>0.1</v>
      </c>
      <c r="BC6" s="474">
        <v>0.06</v>
      </c>
      <c r="BD6" s="474">
        <v>0.14000000000000001</v>
      </c>
      <c r="BE6" s="474">
        <v>0</v>
      </c>
      <c r="BF6" s="474">
        <v>0.2</v>
      </c>
      <c r="BG6" s="474">
        <v>0.5</v>
      </c>
      <c r="BH6" s="474">
        <v>0</v>
      </c>
      <c r="BI6" s="474">
        <v>0.15217391304347827</v>
      </c>
      <c r="BJ6" s="474">
        <v>2.1739130434782608E-2</v>
      </c>
      <c r="BK6" s="474">
        <v>0</v>
      </c>
      <c r="BL6" s="474">
        <v>4.3478260869565216E-2</v>
      </c>
      <c r="BM6" s="474">
        <v>4.3478260869565216E-2</v>
      </c>
      <c r="BN6" s="474">
        <v>0.21739130434782608</v>
      </c>
      <c r="BO6" s="474">
        <v>0.47826086956521741</v>
      </c>
      <c r="BP6" s="474">
        <v>4.3478260869565216E-2</v>
      </c>
      <c r="BQ6" s="474">
        <v>0.71052631578947367</v>
      </c>
      <c r="BR6" s="474">
        <v>0.10526315789473684</v>
      </c>
      <c r="BS6" s="474">
        <v>2.6315789473684209E-2</v>
      </c>
      <c r="BT6" s="474">
        <v>0.15789473684210525</v>
      </c>
      <c r="BU6" s="474">
        <v>0</v>
      </c>
      <c r="BV6" s="474">
        <v>0</v>
      </c>
      <c r="BW6" s="474">
        <v>0</v>
      </c>
      <c r="BX6" s="474">
        <v>0</v>
      </c>
      <c r="BY6" s="474">
        <v>0</v>
      </c>
      <c r="BZ6" s="474">
        <v>0</v>
      </c>
      <c r="CA6" s="474">
        <v>0.76315789473684215</v>
      </c>
      <c r="CB6" s="474">
        <v>5.2631578947368418E-2</v>
      </c>
      <c r="CC6" s="474">
        <v>0.18421052631578946</v>
      </c>
      <c r="CD6" s="474">
        <v>0.40540540540540543</v>
      </c>
      <c r="CE6" s="474">
        <v>0.13513513513513514</v>
      </c>
      <c r="CF6" s="474">
        <v>4.0540540540540543E-2</v>
      </c>
      <c r="CG6" s="474">
        <v>6.7567567567567571E-2</v>
      </c>
      <c r="CH6" s="474">
        <v>0.14864864864864866</v>
      </c>
      <c r="CI6" s="474">
        <v>0.1891891891891892</v>
      </c>
      <c r="CJ6" s="474">
        <v>1.3513513513513514E-2</v>
      </c>
      <c r="CK6" s="474">
        <v>0</v>
      </c>
      <c r="CL6" s="474">
        <v>0.28358208955223879</v>
      </c>
      <c r="CM6" s="474">
        <v>2.9850746268656716E-2</v>
      </c>
      <c r="CN6" s="474">
        <v>7.4626865671641784E-2</v>
      </c>
      <c r="CO6" s="474">
        <v>0.16417910447761194</v>
      </c>
      <c r="CP6" s="474">
        <v>0.11940298507462686</v>
      </c>
      <c r="CQ6" s="474">
        <v>0.11940298507462686</v>
      </c>
      <c r="CR6" s="474">
        <v>5.9701492537313432E-2</v>
      </c>
      <c r="CS6" s="474">
        <v>4.4776119402985072E-2</v>
      </c>
      <c r="CT6" s="474">
        <v>0.1044776119402985</v>
      </c>
      <c r="CU6" s="474">
        <v>0.36666666666666664</v>
      </c>
      <c r="CV6" s="474">
        <v>0.23333333333333334</v>
      </c>
      <c r="CW6" s="474">
        <v>0.16666666666666666</v>
      </c>
      <c r="CX6" s="474">
        <v>0.13333333333333333</v>
      </c>
      <c r="CY6" s="474">
        <v>0.1</v>
      </c>
      <c r="CZ6" s="474">
        <v>0</v>
      </c>
      <c r="DA6" s="474">
        <v>0</v>
      </c>
      <c r="DB6" s="474">
        <v>0</v>
      </c>
      <c r="DC6" s="474">
        <v>0</v>
      </c>
      <c r="DD6" s="474">
        <v>0</v>
      </c>
      <c r="DE6" s="474">
        <v>5.4945054945054944E-2</v>
      </c>
      <c r="DF6" s="474">
        <v>1.098901098901099E-2</v>
      </c>
      <c r="DG6" s="474">
        <v>3.2967032967032968E-2</v>
      </c>
      <c r="DH6" s="474">
        <v>6.5934065934065936E-2</v>
      </c>
      <c r="DI6" s="474">
        <v>0.12087912087912088</v>
      </c>
      <c r="DJ6" s="474">
        <v>1.098901098901099E-2</v>
      </c>
      <c r="DK6" s="474">
        <v>2.197802197802198E-2</v>
      </c>
      <c r="DL6" s="474">
        <v>8.7912087912087919E-2</v>
      </c>
      <c r="DM6" s="474">
        <v>2.197802197802198E-2</v>
      </c>
      <c r="DN6" s="474">
        <v>1.098901098901099E-2</v>
      </c>
      <c r="DO6" s="474">
        <v>3.2967032967032968E-2</v>
      </c>
      <c r="DP6" s="474">
        <v>3.2967032967032968E-2</v>
      </c>
      <c r="DQ6" s="474">
        <v>7.6923076923076927E-2</v>
      </c>
      <c r="DR6" s="474">
        <v>5.4945054945054944E-2</v>
      </c>
      <c r="DS6" s="474">
        <v>9.8901098901098897E-2</v>
      </c>
      <c r="DT6" s="474">
        <v>0.12087912087912088</v>
      </c>
      <c r="DU6" s="474">
        <v>5.4945054945054944E-2</v>
      </c>
      <c r="DV6" s="474">
        <v>3.2967032967032968E-2</v>
      </c>
      <c r="DW6" s="474">
        <v>5.4945054945054944E-2</v>
      </c>
      <c r="DX6" s="474">
        <v>0.20253164556962025</v>
      </c>
      <c r="DY6" s="474">
        <v>7.5949367088607597E-2</v>
      </c>
      <c r="DZ6" s="474">
        <v>0.11392405063291139</v>
      </c>
      <c r="EA6" s="474">
        <v>0.11392405063291139</v>
      </c>
      <c r="EB6" s="474">
        <v>0.26582278481012656</v>
      </c>
      <c r="EC6" s="474">
        <v>0.189873417721519</v>
      </c>
      <c r="ED6" s="474">
        <v>3.7974683544303799E-2</v>
      </c>
      <c r="EE6" s="474">
        <v>0.36666666666666664</v>
      </c>
      <c r="EF6" s="474">
        <v>0.33333333333333331</v>
      </c>
      <c r="EG6" s="474">
        <v>0.13333333333333333</v>
      </c>
      <c r="EH6" s="474">
        <v>0.16666666666666666</v>
      </c>
      <c r="EI6" s="474">
        <v>0.8</v>
      </c>
      <c r="EJ6" s="474">
        <v>0</v>
      </c>
      <c r="EK6" s="474">
        <v>0.2</v>
      </c>
      <c r="EL6" s="474">
        <v>0.16666666666666666</v>
      </c>
      <c r="EM6" s="474">
        <v>0.43333333333333335</v>
      </c>
      <c r="EN6" s="474">
        <v>0.26666666666666666</v>
      </c>
      <c r="EO6" s="474">
        <v>0.13333333333333333</v>
      </c>
      <c r="EP6" s="474">
        <v>0.29230769230769232</v>
      </c>
      <c r="EQ6" s="474">
        <v>0.23076923076923078</v>
      </c>
      <c r="ER6" s="474">
        <v>0.12307692307692308</v>
      </c>
      <c r="ES6" s="474">
        <v>7.6923076923076927E-2</v>
      </c>
      <c r="ET6" s="474">
        <v>9.2307692307692313E-2</v>
      </c>
      <c r="EU6" s="474">
        <v>0</v>
      </c>
      <c r="EV6" s="474">
        <v>0.12307692307692308</v>
      </c>
      <c r="EW6" s="474">
        <v>6.1538461538461542E-2</v>
      </c>
      <c r="EX6" s="474">
        <v>0.16216216216216217</v>
      </c>
      <c r="EY6" s="474">
        <v>0.25675675675675674</v>
      </c>
      <c r="EZ6" s="474">
        <v>0.17567567567567569</v>
      </c>
      <c r="FA6" s="474">
        <v>9.45945945945946E-2</v>
      </c>
      <c r="FB6" s="474">
        <v>8.1081081081081086E-2</v>
      </c>
      <c r="FC6" s="474">
        <v>0.20270270270270271</v>
      </c>
      <c r="FD6" s="474">
        <v>2.7027027027027029E-2</v>
      </c>
      <c r="FE6" s="474">
        <v>0.11475409836065574</v>
      </c>
      <c r="FF6" s="474">
        <v>0.13114754098360656</v>
      </c>
      <c r="FG6" s="474">
        <v>0.13114754098360656</v>
      </c>
      <c r="FH6" s="474">
        <v>6.5573770491803282E-2</v>
      </c>
      <c r="FI6" s="474">
        <v>0.22950819672131148</v>
      </c>
      <c r="FJ6" s="474">
        <v>4.9180327868852458E-2</v>
      </c>
      <c r="FK6" s="474">
        <v>0.16393442622950818</v>
      </c>
      <c r="FL6" s="474">
        <v>8.1967213114754092E-2</v>
      </c>
      <c r="FM6" s="474">
        <v>3.2786885245901641E-2</v>
      </c>
      <c r="FN6" s="474">
        <v>0.16923076923076924</v>
      </c>
      <c r="FO6" s="474">
        <v>0.13846153846153847</v>
      </c>
      <c r="FP6" s="474">
        <v>6.1538461538461542E-2</v>
      </c>
      <c r="FQ6" s="474">
        <v>4.6153846153846156E-2</v>
      </c>
      <c r="FR6" s="474">
        <v>2.3076923076923078E-2</v>
      </c>
      <c r="FS6" s="474">
        <v>5.3846153846153849E-2</v>
      </c>
      <c r="FT6" s="474">
        <v>3.0769230769230771E-2</v>
      </c>
      <c r="FU6" s="474">
        <v>4.6153846153846156E-2</v>
      </c>
      <c r="FV6" s="474">
        <v>2.3076923076923078E-2</v>
      </c>
      <c r="FW6" s="474">
        <v>4.6153846153846156E-2</v>
      </c>
      <c r="FX6" s="474">
        <v>7.6923076923076927E-3</v>
      </c>
      <c r="FY6" s="474">
        <v>3.8461538461538464E-2</v>
      </c>
      <c r="FZ6" s="474">
        <v>2.3076923076923078E-2</v>
      </c>
      <c r="GA6" s="474">
        <v>3.0769230769230771E-2</v>
      </c>
      <c r="GB6" s="474">
        <v>2.3076923076923078E-2</v>
      </c>
      <c r="GC6" s="474">
        <v>7.6923076923076927E-3</v>
      </c>
      <c r="GD6" s="474">
        <v>2.3076923076923078E-2</v>
      </c>
      <c r="GE6" s="474">
        <v>1.5384615384615385E-2</v>
      </c>
      <c r="GF6" s="474">
        <v>5.3846153846153849E-2</v>
      </c>
      <c r="GG6" s="474">
        <v>3.8461538461538464E-2</v>
      </c>
      <c r="GH6" s="474">
        <v>7.6923076923076927E-3</v>
      </c>
      <c r="GI6" s="474">
        <v>1.5384615384615385E-2</v>
      </c>
      <c r="GJ6" s="474">
        <v>7.6923076923076927E-3</v>
      </c>
      <c r="GK6" s="474">
        <v>7.6923076923076927E-3</v>
      </c>
      <c r="GL6" s="474">
        <v>3.0769230769230771E-2</v>
      </c>
      <c r="GM6" s="474">
        <v>2.3076923076923078E-2</v>
      </c>
      <c r="GN6" s="474">
        <v>7.6923076923076927E-3</v>
      </c>
      <c r="GO6" s="474">
        <v>0.26136363636363635</v>
      </c>
      <c r="GP6" s="474">
        <v>0.15909090909090909</v>
      </c>
      <c r="GQ6" s="474">
        <v>0.11363636363636363</v>
      </c>
      <c r="GR6" s="474">
        <v>0.125</v>
      </c>
      <c r="GS6" s="474">
        <v>0.11363636363636363</v>
      </c>
      <c r="GT6" s="474">
        <v>7.9545454545454544E-2</v>
      </c>
      <c r="GU6" s="474">
        <v>9.0909090909090912E-2</v>
      </c>
      <c r="GV6" s="474">
        <v>4.5454545454545456E-2</v>
      </c>
      <c r="GW6" s="474">
        <v>0</v>
      </c>
      <c r="GX6" s="474">
        <v>1.1363636363636364E-2</v>
      </c>
      <c r="GY6" s="474">
        <v>0.36842105263157893</v>
      </c>
      <c r="GZ6" s="474">
        <v>0.36842105263157893</v>
      </c>
      <c r="HA6" s="474">
        <v>0.26315789473684209</v>
      </c>
      <c r="HB6" s="474">
        <v>0</v>
      </c>
      <c r="HC6" s="474">
        <v>0.5357142857142857</v>
      </c>
      <c r="HD6" s="474">
        <v>0.4642857142857143</v>
      </c>
      <c r="HE6" s="474">
        <v>0</v>
      </c>
      <c r="HF6" s="474">
        <v>0</v>
      </c>
      <c r="HG6" s="474">
        <v>0.25</v>
      </c>
      <c r="HH6" s="474">
        <v>0.6071428571428571</v>
      </c>
      <c r="HI6" s="474">
        <v>0.14285714285714285</v>
      </c>
      <c r="HJ6" s="474">
        <v>0</v>
      </c>
      <c r="HK6" s="474">
        <v>0</v>
      </c>
      <c r="HL6" s="474">
        <v>0</v>
      </c>
      <c r="HM6" s="474">
        <v>0.10714285714285714</v>
      </c>
      <c r="HN6" s="474">
        <v>0.8571428571428571</v>
      </c>
      <c r="HO6" s="474">
        <v>3.5714285714285712E-2</v>
      </c>
      <c r="HP6" s="474">
        <v>0.85185185185185186</v>
      </c>
      <c r="HQ6" s="474">
        <v>0.14814814814814814</v>
      </c>
      <c r="HR6" s="474">
        <v>7.407407407407407E-2</v>
      </c>
      <c r="HS6" s="474">
        <v>0.29629629629629628</v>
      </c>
      <c r="HT6" s="474">
        <v>0.37037037037037035</v>
      </c>
      <c r="HU6" s="474">
        <v>3.7037037037037035E-2</v>
      </c>
      <c r="HV6" s="474">
        <v>0.1111111111111111</v>
      </c>
      <c r="HW6" s="500">
        <v>0.1111111111111111</v>
      </c>
      <c r="HX6" s="498">
        <v>0.37777777777777777</v>
      </c>
      <c r="HY6" s="498">
        <v>0.62222222222222223</v>
      </c>
      <c r="HZ6" s="498">
        <v>0.70833333333333337</v>
      </c>
      <c r="IA6" s="498">
        <v>0.29166666666666669</v>
      </c>
      <c r="IB6" s="498">
        <v>0.64102564102564108</v>
      </c>
      <c r="IC6" s="498">
        <v>2.564102564102564E-2</v>
      </c>
      <c r="ID6" s="498">
        <v>0.12820512820512819</v>
      </c>
      <c r="IE6" s="498">
        <v>5.128205128205128E-2</v>
      </c>
      <c r="IF6" s="498">
        <v>2.564102564102564E-2</v>
      </c>
      <c r="IG6" s="498">
        <v>2.564102564102564E-2</v>
      </c>
      <c r="IH6" s="498">
        <v>2.564102564102564E-2</v>
      </c>
      <c r="II6" s="498">
        <v>5.128205128205128E-2</v>
      </c>
      <c r="IJ6" s="498">
        <v>0</v>
      </c>
      <c r="IK6" s="498">
        <v>2.564102564102564E-2</v>
      </c>
      <c r="IL6" s="499">
        <v>0</v>
      </c>
      <c r="IM6" s="499">
        <v>0</v>
      </c>
      <c r="IN6" s="499">
        <v>0</v>
      </c>
      <c r="IO6" s="499">
        <v>0</v>
      </c>
      <c r="IP6" s="498">
        <v>0.3</v>
      </c>
      <c r="IQ6" s="498">
        <v>0.7</v>
      </c>
      <c r="IR6" s="498">
        <v>0.5</v>
      </c>
      <c r="IS6" s="498">
        <v>0</v>
      </c>
      <c r="IT6" s="498">
        <v>0</v>
      </c>
      <c r="IU6" s="498">
        <v>0</v>
      </c>
      <c r="IV6" s="498">
        <v>0</v>
      </c>
      <c r="IW6" s="498">
        <v>0.5</v>
      </c>
      <c r="IX6" s="498">
        <v>0.26</v>
      </c>
      <c r="IY6" s="498">
        <v>0.32</v>
      </c>
      <c r="IZ6" s="498">
        <v>0.02</v>
      </c>
      <c r="JA6" s="498">
        <v>0.12</v>
      </c>
      <c r="JB6" s="498">
        <v>0.14000000000000001</v>
      </c>
      <c r="JC6" s="498">
        <v>0.14000000000000001</v>
      </c>
      <c r="JD6" s="498">
        <v>0.375</v>
      </c>
      <c r="JE6" s="498">
        <v>0.375</v>
      </c>
      <c r="JF6" s="498">
        <v>0</v>
      </c>
      <c r="JG6" s="498">
        <v>0</v>
      </c>
      <c r="JH6" s="498">
        <v>0.125</v>
      </c>
      <c r="JI6" s="498">
        <v>0.125</v>
      </c>
      <c r="JJ6" s="498">
        <v>7.4999999999999997E-2</v>
      </c>
      <c r="JK6" s="498">
        <v>3.3333333333333333E-2</v>
      </c>
      <c r="JL6" s="498">
        <v>3.3333333333333333E-2</v>
      </c>
      <c r="JM6" s="498">
        <v>1.6666666666666666E-2</v>
      </c>
      <c r="JN6" s="498">
        <v>2.5000000000000001E-2</v>
      </c>
      <c r="JO6" s="498">
        <v>2.5000000000000001E-2</v>
      </c>
      <c r="JP6" s="498">
        <v>6.6666666666666666E-2</v>
      </c>
      <c r="JQ6" s="498">
        <v>3.3333333333333333E-2</v>
      </c>
      <c r="JR6" s="498">
        <v>0.05</v>
      </c>
      <c r="JS6" s="498">
        <v>4.1666666666666664E-2</v>
      </c>
      <c r="JT6" s="498">
        <v>3.3333333333333333E-2</v>
      </c>
      <c r="JU6" s="498">
        <v>0.05</v>
      </c>
      <c r="JV6" s="498">
        <v>0.05</v>
      </c>
      <c r="JW6" s="498">
        <v>1.6666666666666666E-2</v>
      </c>
      <c r="JX6" s="498">
        <v>2.5000000000000001E-2</v>
      </c>
      <c r="JY6" s="498">
        <v>1.6666666666666666E-2</v>
      </c>
      <c r="JZ6" s="498">
        <v>4.1666666666666664E-2</v>
      </c>
      <c r="KA6" s="498">
        <v>5.8333333333333334E-2</v>
      </c>
      <c r="KB6" s="498">
        <v>5.8333333333333334E-2</v>
      </c>
      <c r="KC6" s="498">
        <v>4.1666666666666664E-2</v>
      </c>
      <c r="KD6" s="498">
        <v>0.05</v>
      </c>
      <c r="KE6" s="498">
        <v>0.05</v>
      </c>
      <c r="KF6" s="498">
        <v>4.1666666666666664E-2</v>
      </c>
      <c r="KG6" s="498">
        <v>5.8333333333333334E-2</v>
      </c>
      <c r="KH6" s="498">
        <v>8.3333333333333332E-3</v>
      </c>
      <c r="KI6" s="498">
        <v>4.2016806722689079E-2</v>
      </c>
      <c r="KJ6" s="498">
        <v>2.5210084033613446E-2</v>
      </c>
      <c r="KK6" s="498">
        <v>8.4033613445378148E-3</v>
      </c>
      <c r="KL6" s="498">
        <v>0</v>
      </c>
      <c r="KM6" s="498">
        <v>8.4033613445378148E-3</v>
      </c>
      <c r="KN6" s="498">
        <v>0</v>
      </c>
      <c r="KO6" s="498">
        <v>6.7226890756302518E-2</v>
      </c>
      <c r="KP6" s="498">
        <v>1.680672268907563E-2</v>
      </c>
      <c r="KQ6" s="498">
        <v>2.5210084033613446E-2</v>
      </c>
      <c r="KR6" s="498">
        <v>2.5210084033613446E-2</v>
      </c>
      <c r="KS6" s="498">
        <v>8.4033613445378148E-3</v>
      </c>
      <c r="KT6" s="498">
        <v>0</v>
      </c>
      <c r="KU6" s="498">
        <v>7.5630252100840331E-2</v>
      </c>
      <c r="KV6" s="498">
        <v>0</v>
      </c>
      <c r="KW6" s="498">
        <v>8.4033613445378148E-3</v>
      </c>
      <c r="KX6" s="498">
        <v>1.680672268907563E-2</v>
      </c>
      <c r="KY6" s="498">
        <v>3.3613445378151259E-2</v>
      </c>
      <c r="KZ6" s="498">
        <v>5.0420168067226892E-2</v>
      </c>
      <c r="LA6" s="498">
        <v>8.4033613445378158E-2</v>
      </c>
      <c r="LB6" s="498">
        <v>1.680672268907563E-2</v>
      </c>
      <c r="LC6" s="498">
        <v>3.3613445378151259E-2</v>
      </c>
      <c r="LD6" s="498">
        <v>2.5210084033613446E-2</v>
      </c>
      <c r="LE6" s="498">
        <v>3.3613445378151259E-2</v>
      </c>
      <c r="LF6" s="498">
        <v>3.3613445378151259E-2</v>
      </c>
      <c r="LG6" s="498">
        <v>3.3613445378151259E-2</v>
      </c>
      <c r="LH6" s="498">
        <v>2.5210084033613446E-2</v>
      </c>
      <c r="LI6" s="498">
        <v>3.3613445378151259E-2</v>
      </c>
      <c r="LJ6" s="498">
        <v>8.4033613445378148E-3</v>
      </c>
      <c r="LK6" s="498">
        <v>4.2016806722689079E-2</v>
      </c>
      <c r="LL6" s="498">
        <v>5.0420168067226892E-2</v>
      </c>
      <c r="LM6" s="498">
        <v>4.2016806722689079E-2</v>
      </c>
      <c r="LN6" s="498">
        <v>0</v>
      </c>
      <c r="LO6" s="498">
        <v>1.680672268907563E-2</v>
      </c>
      <c r="LP6" s="498">
        <v>2.5210084033613446E-2</v>
      </c>
      <c r="LQ6" s="498">
        <v>1.680672268907563E-2</v>
      </c>
      <c r="LR6" s="498">
        <v>5.8823529411764705E-2</v>
      </c>
      <c r="LS6" s="498">
        <v>8.4033613445378148E-3</v>
      </c>
    </row>
    <row r="7" spans="1:331" ht="30" x14ac:dyDescent="0.2">
      <c r="A7" s="473" t="s">
        <v>324</v>
      </c>
      <c r="B7" s="474">
        <v>0.34020618556701032</v>
      </c>
      <c r="C7" s="474">
        <v>0.26804123711340205</v>
      </c>
      <c r="D7" s="474">
        <v>0.26804123711340205</v>
      </c>
      <c r="E7" s="474">
        <v>0.12371134020618557</v>
      </c>
      <c r="F7" s="474">
        <v>9.3333333333333338E-2</v>
      </c>
      <c r="G7" s="474">
        <v>2.6666666666666668E-2</v>
      </c>
      <c r="H7" s="474">
        <v>0.12</v>
      </c>
      <c r="I7" s="474">
        <v>0</v>
      </c>
      <c r="J7" s="474">
        <v>0.08</v>
      </c>
      <c r="K7" s="474">
        <v>6.6666666666666666E-2</v>
      </c>
      <c r="L7" s="474">
        <v>0.17333333333333334</v>
      </c>
      <c r="M7" s="474">
        <v>0.13333333333333333</v>
      </c>
      <c r="N7" s="474">
        <v>0.13333333333333333</v>
      </c>
      <c r="O7" s="474">
        <v>9.3333333333333338E-2</v>
      </c>
      <c r="P7" s="474">
        <v>0.08</v>
      </c>
      <c r="Q7" s="474">
        <v>0</v>
      </c>
      <c r="R7" s="474">
        <v>0.14473684210526316</v>
      </c>
      <c r="S7" s="474">
        <v>0.32894736842105265</v>
      </c>
      <c r="T7" s="474">
        <v>0.30263157894736842</v>
      </c>
      <c r="U7" s="474">
        <v>0.10526315789473684</v>
      </c>
      <c r="V7" s="474">
        <v>9.2105263157894732E-2</v>
      </c>
      <c r="W7" s="474">
        <v>2.6315789473684209E-2</v>
      </c>
      <c r="X7" s="474">
        <v>0</v>
      </c>
      <c r="Y7" s="474">
        <v>9.0909090909090912E-2</v>
      </c>
      <c r="Z7" s="474">
        <v>0.18181818181818182</v>
      </c>
      <c r="AA7" s="474">
        <v>0</v>
      </c>
      <c r="AB7" s="474">
        <v>0.27272727272727271</v>
      </c>
      <c r="AC7" s="474">
        <v>0.45454545454545453</v>
      </c>
      <c r="AD7" s="474">
        <v>0</v>
      </c>
      <c r="AE7" s="474">
        <v>3.3898305084745763E-2</v>
      </c>
      <c r="AF7" s="474">
        <v>8.4745762711864403E-2</v>
      </c>
      <c r="AG7" s="474">
        <v>8.4745762711864403E-2</v>
      </c>
      <c r="AH7" s="474">
        <v>0.20338983050847459</v>
      </c>
      <c r="AI7" s="474">
        <v>0.1864406779661017</v>
      </c>
      <c r="AJ7" s="474">
        <v>0.10169491525423729</v>
      </c>
      <c r="AK7" s="474">
        <v>1.6949152542372881E-2</v>
      </c>
      <c r="AL7" s="474">
        <v>5.0847457627118647E-2</v>
      </c>
      <c r="AM7" s="474">
        <v>5.0847457627118647E-2</v>
      </c>
      <c r="AN7" s="474">
        <v>0</v>
      </c>
      <c r="AO7" s="474">
        <v>1.6949152542372881E-2</v>
      </c>
      <c r="AP7" s="474">
        <v>5.0847457627118647E-2</v>
      </c>
      <c r="AQ7" s="474">
        <v>3.3898305084745763E-2</v>
      </c>
      <c r="AR7" s="474">
        <v>1.6949152542372881E-2</v>
      </c>
      <c r="AS7" s="474">
        <v>1.6949152542372881E-2</v>
      </c>
      <c r="AT7" s="474">
        <v>0</v>
      </c>
      <c r="AU7" s="474">
        <v>5.0847457627118647E-2</v>
      </c>
      <c r="AV7" s="474">
        <v>0</v>
      </c>
      <c r="AW7" s="474">
        <v>0.22131147540983606</v>
      </c>
      <c r="AX7" s="474">
        <v>0.47540983606557374</v>
      </c>
      <c r="AY7" s="474">
        <v>0.21311475409836064</v>
      </c>
      <c r="AZ7" s="474">
        <v>8.1967213114754092E-2</v>
      </c>
      <c r="BA7" s="474">
        <v>8.1967213114754103E-3</v>
      </c>
      <c r="BB7" s="474">
        <v>0.16666666666666666</v>
      </c>
      <c r="BC7" s="474">
        <v>0.15151515151515152</v>
      </c>
      <c r="BD7" s="474">
        <v>0.21212121212121213</v>
      </c>
      <c r="BE7" s="474">
        <v>0.12121212121212122</v>
      </c>
      <c r="BF7" s="474">
        <v>0.22727272727272727</v>
      </c>
      <c r="BG7" s="474">
        <v>0.12121212121212122</v>
      </c>
      <c r="BH7" s="474">
        <v>0</v>
      </c>
      <c r="BI7" s="474">
        <v>0.11242603550295859</v>
      </c>
      <c r="BJ7" s="474">
        <v>0.24260355029585798</v>
      </c>
      <c r="BK7" s="474">
        <v>0.26035502958579881</v>
      </c>
      <c r="BL7" s="474">
        <v>4.7337278106508875E-2</v>
      </c>
      <c r="BM7" s="474">
        <v>0.1242603550295858</v>
      </c>
      <c r="BN7" s="474">
        <v>5.3254437869822487E-2</v>
      </c>
      <c r="BO7" s="474">
        <v>1.7751479289940829E-2</v>
      </c>
      <c r="BP7" s="474">
        <v>5.9171597633136093E-3</v>
      </c>
      <c r="BQ7" s="474">
        <v>2.6666666666666668E-2</v>
      </c>
      <c r="BR7" s="474">
        <v>9.3333333333333338E-2</v>
      </c>
      <c r="BS7" s="474">
        <v>0.2</v>
      </c>
      <c r="BT7" s="474">
        <v>0.13333333333333333</v>
      </c>
      <c r="BU7" s="474">
        <v>6.6666666666666666E-2</v>
      </c>
      <c r="BV7" s="474">
        <v>9.3333333333333338E-2</v>
      </c>
      <c r="BW7" s="474">
        <v>0.18666666666666668</v>
      </c>
      <c r="BX7" s="474">
        <v>0.14666666666666667</v>
      </c>
      <c r="BY7" s="474">
        <v>0.04</v>
      </c>
      <c r="BZ7" s="474">
        <v>1.3333333333333334E-2</v>
      </c>
      <c r="CA7" s="474">
        <v>0.85</v>
      </c>
      <c r="CB7" s="474">
        <v>0.08</v>
      </c>
      <c r="CC7" s="474">
        <v>7.0000000000000007E-2</v>
      </c>
      <c r="CD7" s="474">
        <v>0.12307692307692308</v>
      </c>
      <c r="CE7" s="474">
        <v>0.26153846153846155</v>
      </c>
      <c r="CF7" s="474">
        <v>0.3</v>
      </c>
      <c r="CG7" s="474">
        <v>5.3846153846153849E-2</v>
      </c>
      <c r="CH7" s="474">
        <v>0.13846153846153847</v>
      </c>
      <c r="CI7" s="474">
        <v>6.9230769230769235E-2</v>
      </c>
      <c r="CJ7" s="474">
        <v>4.6153846153846156E-2</v>
      </c>
      <c r="CK7" s="474">
        <v>7.6923076923076927E-3</v>
      </c>
      <c r="CL7" s="474">
        <v>0.22727272727272727</v>
      </c>
      <c r="CM7" s="474">
        <v>6.8181818181818177E-2</v>
      </c>
      <c r="CN7" s="474">
        <v>2.2727272727272728E-2</v>
      </c>
      <c r="CO7" s="474">
        <v>9.0909090909090912E-2</v>
      </c>
      <c r="CP7" s="474">
        <v>0.25</v>
      </c>
      <c r="CQ7" s="474">
        <v>9.0909090909090912E-2</v>
      </c>
      <c r="CR7" s="474">
        <v>0.13636363636363635</v>
      </c>
      <c r="CS7" s="474">
        <v>0.11363636363636363</v>
      </c>
      <c r="CT7" s="474">
        <v>0</v>
      </c>
      <c r="CU7" s="474">
        <v>3.0303030303030304E-2</v>
      </c>
      <c r="CV7" s="474">
        <v>9.0909090909090912E-2</v>
      </c>
      <c r="CW7" s="474">
        <v>0.16666666666666666</v>
      </c>
      <c r="CX7" s="474">
        <v>0.13636363636363635</v>
      </c>
      <c r="CY7" s="474">
        <v>0.12121212121212122</v>
      </c>
      <c r="CZ7" s="474">
        <v>6.0606060606060608E-2</v>
      </c>
      <c r="DA7" s="474">
        <v>0.18181818181818182</v>
      </c>
      <c r="DB7" s="474">
        <v>9.0909090909090912E-2</v>
      </c>
      <c r="DC7" s="474">
        <v>6.0606060606060608E-2</v>
      </c>
      <c r="DD7" s="474">
        <v>6.0606060606060608E-2</v>
      </c>
      <c r="DE7" s="474">
        <v>2.23463687150838E-2</v>
      </c>
      <c r="DF7" s="474">
        <v>3.9106145251396648E-2</v>
      </c>
      <c r="DG7" s="474">
        <v>5.027932960893855E-2</v>
      </c>
      <c r="DH7" s="474">
        <v>6.7039106145251395E-2</v>
      </c>
      <c r="DI7" s="474">
        <v>8.3798882681564241E-2</v>
      </c>
      <c r="DJ7" s="474">
        <v>0.12849162011173185</v>
      </c>
      <c r="DK7" s="474">
        <v>0.11173184357541899</v>
      </c>
      <c r="DL7" s="474">
        <v>0.1005586592178771</v>
      </c>
      <c r="DM7" s="474">
        <v>3.9106145251396648E-2</v>
      </c>
      <c r="DN7" s="474">
        <v>1.11731843575419E-2</v>
      </c>
      <c r="DO7" s="474">
        <v>2.23463687150838E-2</v>
      </c>
      <c r="DP7" s="474">
        <v>6.1452513966480445E-2</v>
      </c>
      <c r="DQ7" s="474">
        <v>5.5865921787709494E-2</v>
      </c>
      <c r="DR7" s="474">
        <v>5.5865921787709494E-2</v>
      </c>
      <c r="DS7" s="474">
        <v>5.027932960893855E-2</v>
      </c>
      <c r="DT7" s="474">
        <v>5.5865921787709494E-2</v>
      </c>
      <c r="DU7" s="474">
        <v>2.23463687150838E-2</v>
      </c>
      <c r="DV7" s="474">
        <v>1.6759776536312849E-2</v>
      </c>
      <c r="DW7" s="474">
        <v>5.5865921787709499E-3</v>
      </c>
      <c r="DX7" s="474">
        <v>0.13492063492063491</v>
      </c>
      <c r="DY7" s="474">
        <v>0.33333333333333331</v>
      </c>
      <c r="DZ7" s="474">
        <v>0.12698412698412698</v>
      </c>
      <c r="EA7" s="474">
        <v>5.5555555555555552E-2</v>
      </c>
      <c r="EB7" s="474">
        <v>0.18253968253968253</v>
      </c>
      <c r="EC7" s="474">
        <v>0.15079365079365079</v>
      </c>
      <c r="ED7" s="474">
        <v>1.5873015873015872E-2</v>
      </c>
      <c r="EE7" s="474">
        <v>0.40298507462686567</v>
      </c>
      <c r="EF7" s="474">
        <v>0.11940298507462686</v>
      </c>
      <c r="EG7" s="474">
        <v>0.41791044776119401</v>
      </c>
      <c r="EH7" s="474">
        <v>5.9701492537313432E-2</v>
      </c>
      <c r="EI7" s="474">
        <v>0.47761194029850745</v>
      </c>
      <c r="EJ7" s="474">
        <v>0.37313432835820898</v>
      </c>
      <c r="EK7" s="474">
        <v>0.14925373134328357</v>
      </c>
      <c r="EL7" s="474">
        <v>8.9552238805970144E-2</v>
      </c>
      <c r="EM7" s="474">
        <v>0.32835820895522388</v>
      </c>
      <c r="EN7" s="474">
        <v>0.43283582089552236</v>
      </c>
      <c r="EO7" s="474">
        <v>0.14925373134328357</v>
      </c>
      <c r="EP7" s="474">
        <v>3.937007874015748E-2</v>
      </c>
      <c r="EQ7" s="474">
        <v>0.19685039370078741</v>
      </c>
      <c r="ER7" s="474">
        <v>0.25196850393700787</v>
      </c>
      <c r="ES7" s="474">
        <v>7.0866141732283464E-2</v>
      </c>
      <c r="ET7" s="474">
        <v>0.10236220472440945</v>
      </c>
      <c r="EU7" s="474">
        <v>0.24409448818897639</v>
      </c>
      <c r="EV7" s="474">
        <v>6.2992125984251968E-2</v>
      </c>
      <c r="EW7" s="474">
        <v>3.1496062992125984E-2</v>
      </c>
      <c r="EX7" s="474">
        <v>3.5971223021582732E-2</v>
      </c>
      <c r="EY7" s="474">
        <v>0.46</v>
      </c>
      <c r="EZ7" s="474">
        <v>7.9136690647482008E-2</v>
      </c>
      <c r="FA7" s="474">
        <v>0.1079136690647482</v>
      </c>
      <c r="FB7" s="474">
        <v>0.15827338129496402</v>
      </c>
      <c r="FC7" s="474">
        <v>0.12949640287769784</v>
      </c>
      <c r="FD7" s="474">
        <v>3.5971223021582732E-2</v>
      </c>
      <c r="FE7" s="474">
        <v>8.7837837837837843E-2</v>
      </c>
      <c r="FF7" s="474">
        <v>0.14189189189189189</v>
      </c>
      <c r="FG7" s="474">
        <v>0.21621621621621623</v>
      </c>
      <c r="FH7" s="474">
        <v>0.16891891891891891</v>
      </c>
      <c r="FI7" s="474">
        <v>2.7027027027027029E-2</v>
      </c>
      <c r="FJ7" s="474">
        <v>0.11486486486486487</v>
      </c>
      <c r="FK7" s="474">
        <v>0.13513513513513514</v>
      </c>
      <c r="FL7" s="474">
        <v>5.4054054054054057E-2</v>
      </c>
      <c r="FM7" s="474">
        <v>5.4054054054054057E-2</v>
      </c>
      <c r="FN7" s="474">
        <v>2.2624434389140271E-2</v>
      </c>
      <c r="FO7" s="474">
        <v>2.7149321266968326E-2</v>
      </c>
      <c r="FP7" s="474">
        <v>4.5248868778280542E-2</v>
      </c>
      <c r="FQ7" s="474">
        <v>6.7873303167420809E-2</v>
      </c>
      <c r="FR7" s="474">
        <v>5.8823529411764705E-2</v>
      </c>
      <c r="FS7" s="474">
        <v>9.5022624434389136E-2</v>
      </c>
      <c r="FT7" s="474">
        <v>6.7873303167420809E-2</v>
      </c>
      <c r="FU7" s="474">
        <v>5.8823529411764705E-2</v>
      </c>
      <c r="FV7" s="474">
        <v>2.2624434389140271E-2</v>
      </c>
      <c r="FW7" s="474">
        <v>4.072398190045249E-2</v>
      </c>
      <c r="FX7" s="474">
        <v>2.2624434389140271E-2</v>
      </c>
      <c r="FY7" s="474">
        <v>2.2624434389140271E-2</v>
      </c>
      <c r="FZ7" s="474">
        <v>9.0497737556561094E-3</v>
      </c>
      <c r="GA7" s="474">
        <v>1.3574660633484163E-2</v>
      </c>
      <c r="GB7" s="474">
        <v>4.072398190045249E-2</v>
      </c>
      <c r="GC7" s="474">
        <v>5.8823529411764705E-2</v>
      </c>
      <c r="GD7" s="474">
        <v>7.6923076923076927E-2</v>
      </c>
      <c r="GE7" s="474">
        <v>4.9773755656108594E-2</v>
      </c>
      <c r="GF7" s="474">
        <v>4.072398190045249E-2</v>
      </c>
      <c r="GG7" s="474">
        <v>4.5248868778280542E-2</v>
      </c>
      <c r="GH7" s="474">
        <v>4.9773755656108594E-2</v>
      </c>
      <c r="GI7" s="474">
        <v>1.3574660633484163E-2</v>
      </c>
      <c r="GJ7" s="474">
        <v>1.8099547511312219E-2</v>
      </c>
      <c r="GK7" s="474">
        <v>2.2624434389140271E-2</v>
      </c>
      <c r="GL7" s="474">
        <v>4.5248868778280547E-3</v>
      </c>
      <c r="GM7" s="474">
        <v>0</v>
      </c>
      <c r="GN7" s="474">
        <v>4.5248868778280547E-3</v>
      </c>
      <c r="GO7" s="474">
        <v>7.3619631901840496E-2</v>
      </c>
      <c r="GP7" s="474">
        <v>7.9754601226993863E-2</v>
      </c>
      <c r="GQ7" s="474">
        <v>0.22085889570552147</v>
      </c>
      <c r="GR7" s="474">
        <v>0.19631901840490798</v>
      </c>
      <c r="GS7" s="474">
        <v>9.202453987730061E-2</v>
      </c>
      <c r="GT7" s="474">
        <v>0.10429447852760736</v>
      </c>
      <c r="GU7" s="474">
        <v>0.12269938650306748</v>
      </c>
      <c r="GV7" s="474">
        <v>7.9754601226993863E-2</v>
      </c>
      <c r="GW7" s="474">
        <v>1.2269938650306749E-2</v>
      </c>
      <c r="GX7" s="474">
        <v>1.8404907975460124E-2</v>
      </c>
      <c r="GY7" s="474">
        <v>0.35294117647058826</v>
      </c>
      <c r="GZ7" s="474">
        <v>0.35294117647058826</v>
      </c>
      <c r="HA7" s="474">
        <v>0.23529411764705882</v>
      </c>
      <c r="HB7" s="474">
        <v>5.8823529411764705E-2</v>
      </c>
      <c r="HC7" s="474">
        <v>0.50684931506849318</v>
      </c>
      <c r="HD7" s="474">
        <v>0.41095890410958902</v>
      </c>
      <c r="HE7" s="474">
        <v>8.2191780821917804E-2</v>
      </c>
      <c r="HF7" s="474">
        <v>5.4794520547945202E-2</v>
      </c>
      <c r="HG7" s="474">
        <v>0.31506849315068491</v>
      </c>
      <c r="HH7" s="474">
        <v>0.49315068493150682</v>
      </c>
      <c r="HI7" s="474">
        <v>9.5890410958904104E-2</v>
      </c>
      <c r="HJ7" s="474">
        <v>4.1095890410958902E-2</v>
      </c>
      <c r="HK7" s="474">
        <v>9.5890410958904104E-2</v>
      </c>
      <c r="HL7" s="474">
        <v>0.32876712328767121</v>
      </c>
      <c r="HM7" s="474">
        <v>0.19178082191780821</v>
      </c>
      <c r="HN7" s="474">
        <v>0.30136986301369861</v>
      </c>
      <c r="HO7" s="474">
        <v>8.2191780821917804E-2</v>
      </c>
      <c r="HP7" s="474">
        <v>0.64383561643835618</v>
      </c>
      <c r="HQ7" s="474">
        <v>0.35616438356164382</v>
      </c>
      <c r="HR7" s="474">
        <v>4.1666666666666664E-2</v>
      </c>
      <c r="HS7" s="474">
        <v>0.19444444444444445</v>
      </c>
      <c r="HT7" s="474">
        <v>0.2361111111111111</v>
      </c>
      <c r="HU7" s="474">
        <v>0.29166666666666669</v>
      </c>
      <c r="HV7" s="474">
        <v>0.19444444444444445</v>
      </c>
      <c r="HW7" s="500">
        <v>4.1666666666666664E-2</v>
      </c>
      <c r="HX7" s="498">
        <v>0.61538461538461542</v>
      </c>
      <c r="HY7" s="498">
        <v>0.38461538461538464</v>
      </c>
      <c r="HZ7" s="498">
        <v>0.41379310344827586</v>
      </c>
      <c r="IA7" s="498">
        <v>0.58620689655172409</v>
      </c>
      <c r="IB7" s="498">
        <v>0.3235294117647059</v>
      </c>
      <c r="IC7" s="498">
        <v>0.35294117647058826</v>
      </c>
      <c r="ID7" s="498">
        <v>0</v>
      </c>
      <c r="IE7" s="498">
        <v>0</v>
      </c>
      <c r="IF7" s="498">
        <v>0</v>
      </c>
      <c r="IG7" s="498">
        <v>0</v>
      </c>
      <c r="IH7" s="498">
        <v>0</v>
      </c>
      <c r="II7" s="498">
        <v>0</v>
      </c>
      <c r="IJ7" s="498">
        <v>0</v>
      </c>
      <c r="IK7" s="498">
        <v>0</v>
      </c>
      <c r="IL7" s="498">
        <v>0.17647058823529413</v>
      </c>
      <c r="IM7" s="498">
        <v>2.9411764705882353E-2</v>
      </c>
      <c r="IN7" s="498">
        <v>8.8235294117647065E-2</v>
      </c>
      <c r="IO7" s="498">
        <v>2.9411764705882353E-2</v>
      </c>
      <c r="IP7" s="498">
        <v>0.67567567567567566</v>
      </c>
      <c r="IQ7" s="498">
        <v>0.32432432432432434</v>
      </c>
      <c r="IR7" s="498">
        <v>7.6086956521739135E-2</v>
      </c>
      <c r="IS7" s="498">
        <v>0.28260869565217389</v>
      </c>
      <c r="IT7" s="498">
        <v>0.25</v>
      </c>
      <c r="IU7" s="498">
        <v>0.20652173913043478</v>
      </c>
      <c r="IV7" s="498">
        <v>0.16304347826086957</v>
      </c>
      <c r="IW7" s="498">
        <v>2.1739130434782608E-2</v>
      </c>
      <c r="IX7" s="498">
        <v>0.20454545454545456</v>
      </c>
      <c r="IY7" s="498">
        <v>0.31060606060606061</v>
      </c>
      <c r="IZ7" s="498">
        <v>0.10606060606060606</v>
      </c>
      <c r="JA7" s="498">
        <v>0.13636363636363635</v>
      </c>
      <c r="JB7" s="498">
        <v>0.15909090909090909</v>
      </c>
      <c r="JC7" s="498">
        <v>8.3333333333333329E-2</v>
      </c>
      <c r="JD7" s="498">
        <v>0.1111111111111111</v>
      </c>
      <c r="JE7" s="498">
        <v>0.51851851851851849</v>
      </c>
      <c r="JF7" s="498">
        <v>0.14814814814814814</v>
      </c>
      <c r="JG7" s="498">
        <v>0.22222222222222221</v>
      </c>
      <c r="JH7" s="498">
        <v>0</v>
      </c>
      <c r="JI7" s="498">
        <v>0</v>
      </c>
      <c r="JJ7" s="498">
        <v>3.3333333333333333E-2</v>
      </c>
      <c r="JK7" s="498">
        <v>2.5000000000000001E-2</v>
      </c>
      <c r="JL7" s="498">
        <v>8.0555555555555561E-2</v>
      </c>
      <c r="JM7" s="498">
        <v>0.05</v>
      </c>
      <c r="JN7" s="498">
        <v>1.9444444444444445E-2</v>
      </c>
      <c r="JO7" s="498">
        <v>1.6666666666666666E-2</v>
      </c>
      <c r="JP7" s="498">
        <v>1.9444444444444445E-2</v>
      </c>
      <c r="JQ7" s="498">
        <v>9.7222222222222224E-2</v>
      </c>
      <c r="JR7" s="498">
        <v>4.4444444444444446E-2</v>
      </c>
      <c r="JS7" s="498">
        <v>3.6111111111111108E-2</v>
      </c>
      <c r="JT7" s="498">
        <v>7.4999999999999997E-2</v>
      </c>
      <c r="JU7" s="498">
        <v>2.5000000000000001E-2</v>
      </c>
      <c r="JV7" s="498">
        <v>1.6666666666666666E-2</v>
      </c>
      <c r="JW7" s="498">
        <v>3.888888888888889E-2</v>
      </c>
      <c r="JX7" s="498">
        <v>5.2777777777777778E-2</v>
      </c>
      <c r="JY7" s="498">
        <v>8.8888888888888892E-2</v>
      </c>
      <c r="JZ7" s="498">
        <v>0.05</v>
      </c>
      <c r="KA7" s="498">
        <v>2.5000000000000001E-2</v>
      </c>
      <c r="KB7" s="498">
        <v>2.2222222222222223E-2</v>
      </c>
      <c r="KC7" s="498">
        <v>2.2222222222222223E-2</v>
      </c>
      <c r="KD7" s="498">
        <v>4.4444444444444446E-2</v>
      </c>
      <c r="KE7" s="498">
        <v>4.4444444444444446E-2</v>
      </c>
      <c r="KF7" s="498">
        <v>4.1666666666666664E-2</v>
      </c>
      <c r="KG7" s="498">
        <v>3.0555555555555555E-2</v>
      </c>
      <c r="KH7" s="498">
        <v>0</v>
      </c>
      <c r="KI7" s="498">
        <v>1.3944223107569721E-2</v>
      </c>
      <c r="KJ7" s="498">
        <v>2.9880478087649404E-2</v>
      </c>
      <c r="KK7" s="498">
        <v>5.5776892430278883E-2</v>
      </c>
      <c r="KL7" s="498">
        <v>3.386454183266932E-2</v>
      </c>
      <c r="KM7" s="498">
        <v>5.9760956175298804E-3</v>
      </c>
      <c r="KN7" s="498">
        <v>5.9760956175298804E-3</v>
      </c>
      <c r="KO7" s="498">
        <v>2.5896414342629483E-2</v>
      </c>
      <c r="KP7" s="498">
        <v>5.3784860557768925E-2</v>
      </c>
      <c r="KQ7" s="498">
        <v>3.1872509960159362E-2</v>
      </c>
      <c r="KR7" s="498">
        <v>2.1912350597609563E-2</v>
      </c>
      <c r="KS7" s="498">
        <v>3.7848605577689244E-2</v>
      </c>
      <c r="KT7" s="498">
        <v>1.1952191235059761E-2</v>
      </c>
      <c r="KU7" s="498">
        <v>1.3944223107569721E-2</v>
      </c>
      <c r="KV7" s="498">
        <v>5.1792828685258967E-2</v>
      </c>
      <c r="KW7" s="498">
        <v>3.386454183266932E-2</v>
      </c>
      <c r="KX7" s="498">
        <v>4.3824701195219126E-2</v>
      </c>
      <c r="KY7" s="498">
        <v>2.5896414342629483E-2</v>
      </c>
      <c r="KZ7" s="498">
        <v>2.3904382470119521E-2</v>
      </c>
      <c r="LA7" s="498">
        <v>1.5936254980079681E-2</v>
      </c>
      <c r="LB7" s="498">
        <v>2.3904382470119521E-2</v>
      </c>
      <c r="LC7" s="498">
        <v>5.3784860557768925E-2</v>
      </c>
      <c r="LD7" s="498">
        <v>3.7848605577689244E-2</v>
      </c>
      <c r="LE7" s="498">
        <v>3.5856573705179286E-2</v>
      </c>
      <c r="LF7" s="498">
        <v>1.9920318725099601E-2</v>
      </c>
      <c r="LG7" s="498">
        <v>1.7928286852589643E-2</v>
      </c>
      <c r="LH7" s="498">
        <v>2.7888446215139442E-2</v>
      </c>
      <c r="LI7" s="498">
        <v>3.7848605577689244E-2</v>
      </c>
      <c r="LJ7" s="498">
        <v>4.5816733067729085E-2</v>
      </c>
      <c r="LK7" s="498">
        <v>2.7888446215139442E-2</v>
      </c>
      <c r="LL7" s="498">
        <v>2.3904382470119521E-2</v>
      </c>
      <c r="LM7" s="498">
        <v>1.1952191235059761E-2</v>
      </c>
      <c r="LN7" s="498">
        <v>1.3944223107569721E-2</v>
      </c>
      <c r="LO7" s="498">
        <v>1.7928286852589643E-2</v>
      </c>
      <c r="LP7" s="498">
        <v>2.5896414342629483E-2</v>
      </c>
      <c r="LQ7" s="498">
        <v>2.5896414342629483E-2</v>
      </c>
      <c r="LR7" s="498">
        <v>1.3944223107569721E-2</v>
      </c>
      <c r="LS7" s="498">
        <v>0</v>
      </c>
    </row>
  </sheetData>
  <sheetProtection password="8558" sheet="1" objects="1" scenarios="1"/>
  <mergeCells count="39">
    <mergeCell ref="IX1:JC1"/>
    <mergeCell ref="JD1:JI1"/>
    <mergeCell ref="JJ1:KH1"/>
    <mergeCell ref="KI1:LS1"/>
    <mergeCell ref="HX1:HY1"/>
    <mergeCell ref="HZ1:IA1"/>
    <mergeCell ref="IB1:IO1"/>
    <mergeCell ref="IP1:IQ1"/>
    <mergeCell ref="IR1:IW1"/>
    <mergeCell ref="CA1:CC1"/>
    <mergeCell ref="CD1:CK1"/>
    <mergeCell ref="CL1:CN1"/>
    <mergeCell ref="CO1:CT1"/>
    <mergeCell ref="F1:Q1"/>
    <mergeCell ref="R1:W1"/>
    <mergeCell ref="X1:AD1"/>
    <mergeCell ref="AE1:AV1"/>
    <mergeCell ref="B1:E1"/>
    <mergeCell ref="AW1:BA1"/>
    <mergeCell ref="BB1:BH1"/>
    <mergeCell ref="BI1:BP1"/>
    <mergeCell ref="BQ1:BZ1"/>
    <mergeCell ref="CU1:DD1"/>
    <mergeCell ref="DE1:DW1"/>
    <mergeCell ref="DX1:ED1"/>
    <mergeCell ref="EE1:EH1"/>
    <mergeCell ref="EI1:EK1"/>
    <mergeCell ref="HK1:HO1"/>
    <mergeCell ref="HP1:HQ1"/>
    <mergeCell ref="HR1:HW1"/>
    <mergeCell ref="EL1:EO1"/>
    <mergeCell ref="EP1:EW1"/>
    <mergeCell ref="EX1:FD1"/>
    <mergeCell ref="FE1:FM1"/>
    <mergeCell ref="FN1:GN1"/>
    <mergeCell ref="GO1:GX1"/>
    <mergeCell ref="GY1:HB1"/>
    <mergeCell ref="HC1:HE1"/>
    <mergeCell ref="HF1:HJ1"/>
  </mergeCells>
  <pageMargins left="0.7" right="0.7" top="0.75" bottom="0.75" header="0.3" footer="0.3"/>
  <pageSetup paperSize="9" orientation="portrait" horizontalDpi="4294967293" verticalDpi="4294967293"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0" tint="-0.34998626667073579"/>
  </sheetPr>
  <dimension ref="A1:F25"/>
  <sheetViews>
    <sheetView showGridLines="0" zoomScale="80" zoomScaleNormal="80" zoomScalePageLayoutView="80" workbookViewId="0">
      <pane xSplit="1" ySplit="1" topLeftCell="B2" activePane="bottomRight" state="frozen"/>
      <selection pane="topRight" activeCell="B1" sqref="B1"/>
      <selection pane="bottomLeft" activeCell="A2" sqref="A2"/>
      <selection pane="bottomRight" activeCell="A21" sqref="A21:A25"/>
    </sheetView>
  </sheetViews>
  <sheetFormatPr baseColWidth="10" defaultColWidth="8.83203125" defaultRowHeight="13" x14ac:dyDescent="0.15"/>
  <cols>
    <col min="1" max="1" width="21.5" customWidth="1"/>
    <col min="2" max="2" width="23.1640625" bestFit="1" customWidth="1"/>
    <col min="3" max="3" width="24.6640625" bestFit="1" customWidth="1"/>
    <col min="4" max="4" width="25.1640625" bestFit="1" customWidth="1"/>
    <col min="5" max="5" width="28.1640625" bestFit="1" customWidth="1"/>
    <col min="6" max="6" width="31.5" bestFit="1" customWidth="1"/>
    <col min="7" max="8" width="8.83203125" customWidth="1"/>
  </cols>
  <sheetData>
    <row r="1" spans="1:6" x14ac:dyDescent="0.15">
      <c r="A1" s="72" t="s">
        <v>443</v>
      </c>
      <c r="B1" s="73" t="s">
        <v>334</v>
      </c>
      <c r="C1" s="73" t="s">
        <v>352</v>
      </c>
      <c r="D1" s="73" t="s">
        <v>375</v>
      </c>
      <c r="E1" s="73" t="s">
        <v>404</v>
      </c>
      <c r="F1" s="73" t="s">
        <v>425</v>
      </c>
    </row>
    <row r="2" spans="1:6" x14ac:dyDescent="0.15">
      <c r="A2" s="72" t="s">
        <v>487</v>
      </c>
      <c r="B2" s="75">
        <f>'Mechanics DIR_IC'!B6</f>
        <v>1.82</v>
      </c>
      <c r="C2" s="75">
        <f>'Mechanics DIR_IC'!B15</f>
        <v>3.4</v>
      </c>
      <c r="D2" s="75">
        <f>'Mechanics DIR_IC'!B25</f>
        <v>2.2000000000000002</v>
      </c>
      <c r="E2" s="75">
        <f>'Mechanics DIR_IC'!B35</f>
        <v>2.4</v>
      </c>
      <c r="F2" s="75">
        <f>'Mechanics DIR_IC'!B45</f>
        <v>2.75</v>
      </c>
    </row>
    <row r="3" spans="1:6" ht="26" x14ac:dyDescent="0.15">
      <c r="A3" s="456" t="s">
        <v>488</v>
      </c>
      <c r="B3" s="75">
        <f>'Mechanics DIR_IC'!C6</f>
        <v>1.7500000000000004</v>
      </c>
      <c r="C3" s="75">
        <f>'Mechanics DIR_IC'!C15</f>
        <v>3.4</v>
      </c>
      <c r="D3" s="75">
        <f>'Mechanics DIR_IC'!C25</f>
        <v>2.0500000000000003</v>
      </c>
      <c r="E3" s="75">
        <f>'Mechanics DIR_IC'!C35</f>
        <v>2.4</v>
      </c>
      <c r="F3" s="75">
        <f>'Mechanics DIR_IC'!C45</f>
        <v>2.75</v>
      </c>
    </row>
    <row r="4" spans="1:6" ht="26" x14ac:dyDescent="0.15">
      <c r="A4" s="456" t="s">
        <v>489</v>
      </c>
      <c r="B4" s="75">
        <f>'Mechanics DIR_IC'!D6</f>
        <v>1.7500000000000004</v>
      </c>
      <c r="C4" s="75">
        <f>'Mechanics DIR_IC'!D15</f>
        <v>3.4</v>
      </c>
      <c r="D4" s="75">
        <f>'Mechanics DIR_IC'!D25</f>
        <v>2.3500000000000005</v>
      </c>
      <c r="E4" s="75">
        <f>'Mechanics DIR_IC'!D35</f>
        <v>2.4</v>
      </c>
      <c r="F4" s="75">
        <f>'Mechanics DIR_IC'!D45</f>
        <v>2.75</v>
      </c>
    </row>
    <row r="5" spans="1:6" ht="26" x14ac:dyDescent="0.15">
      <c r="A5" s="456" t="s">
        <v>511</v>
      </c>
      <c r="B5" s="75">
        <f>'Mechanics DIR_IC'!E6</f>
        <v>1.7500000000000004</v>
      </c>
      <c r="C5" s="75">
        <f>'Mechanics DIR_IC'!E15</f>
        <v>3.4</v>
      </c>
      <c r="D5" s="75">
        <f>'Mechanics DIR_IC'!E25</f>
        <v>1.6</v>
      </c>
      <c r="E5" s="75">
        <f>'Mechanics DIR_IC'!E35</f>
        <v>2.4</v>
      </c>
      <c r="F5" s="75">
        <f>'Mechanics DIR_IC'!E45</f>
        <v>2.75</v>
      </c>
    </row>
    <row r="6" spans="1:6" x14ac:dyDescent="0.15">
      <c r="A6" s="456" t="s">
        <v>512</v>
      </c>
      <c r="B6" s="75">
        <f>'Mechanics DIR_IC'!F6</f>
        <v>1.7500000000000002</v>
      </c>
      <c r="C6" s="75">
        <f>'Mechanics DIR_IC'!F15</f>
        <v>3.4</v>
      </c>
      <c r="D6" s="75">
        <f>'Mechanics DIR_IC'!F25</f>
        <v>2.25</v>
      </c>
      <c r="E6" s="75">
        <f>'Mechanics DIR_IC'!F35</f>
        <v>2.3499999999999996</v>
      </c>
      <c r="F6" s="75">
        <f>'Mechanics DIR_IC'!F45</f>
        <v>2.75</v>
      </c>
    </row>
    <row r="7" spans="1:6" x14ac:dyDescent="0.15">
      <c r="A7" s="456" t="s">
        <v>513</v>
      </c>
      <c r="B7" s="75">
        <f>'Mechanics DIR_IC'!G6</f>
        <v>1.6500000000000004</v>
      </c>
      <c r="C7" s="75">
        <f>'Mechanics DIR_IC'!G15</f>
        <v>4.4000000000000004</v>
      </c>
      <c r="D7" s="75">
        <f>'Mechanics DIR_IC'!G25</f>
        <v>2.4</v>
      </c>
      <c r="E7" s="75">
        <f>'Mechanics DIR_IC'!G35</f>
        <v>2.3000000000000003</v>
      </c>
      <c r="F7" s="75">
        <f>'Mechanics DIR_IC'!G45</f>
        <v>3.3500000000000005</v>
      </c>
    </row>
    <row r="8" spans="1:6" ht="26" x14ac:dyDescent="0.15">
      <c r="A8" s="456" t="s">
        <v>514</v>
      </c>
      <c r="B8" s="75">
        <f>'Mechanics DIR_IC'!H6</f>
        <v>1.6500000000000004</v>
      </c>
      <c r="C8" s="75">
        <f>'Mechanics DIR_IC'!H15</f>
        <v>4.2</v>
      </c>
      <c r="D8" s="75">
        <f>'Mechanics DIR_IC'!H25</f>
        <v>2.1999999999999997</v>
      </c>
      <c r="E8" s="75">
        <f>'Mechanics DIR_IC'!H35</f>
        <v>2.3000000000000003</v>
      </c>
      <c r="F8" s="75">
        <f>'Mechanics DIR_IC'!H45</f>
        <v>3.3500000000000005</v>
      </c>
    </row>
    <row r="9" spans="1:6" x14ac:dyDescent="0.15">
      <c r="A9" s="469" t="s">
        <v>515</v>
      </c>
      <c r="B9" s="75">
        <f>'Mechanics DIR_IC'!I6</f>
        <v>1.6000000000000003</v>
      </c>
      <c r="C9" s="75">
        <f>'Mechanics DIR_IC'!I15</f>
        <v>4.2</v>
      </c>
      <c r="D9" s="75">
        <f>'Mechanics DIR_IC'!I25</f>
        <v>2.2999999999999998</v>
      </c>
      <c r="E9" s="75">
        <f>'Mechanics DIR_IC'!I35</f>
        <v>2.25</v>
      </c>
      <c r="F9" s="75">
        <f>'Mechanics DIR_IC'!I45</f>
        <v>3.5999999999999996</v>
      </c>
    </row>
    <row r="10" spans="1:6" x14ac:dyDescent="0.15">
      <c r="A10" s="456" t="s">
        <v>494</v>
      </c>
      <c r="B10" s="75">
        <f>'Mechanics DIR_IC'!J6</f>
        <v>1.4999999999999998</v>
      </c>
      <c r="C10" s="75">
        <f>'Mechanics DIR_IC'!J15</f>
        <v>4.2</v>
      </c>
      <c r="D10" s="75">
        <f>'Mechanics DIR_IC'!J25</f>
        <v>2.2500000000000004</v>
      </c>
      <c r="E10" s="75">
        <f>'Mechanics DIR_IC'!J35</f>
        <v>2.2000000000000002</v>
      </c>
      <c r="F10" s="75">
        <f>'Mechanics DIR_IC'!J45</f>
        <v>3.7499999999999996</v>
      </c>
    </row>
    <row r="11" spans="1:6" ht="26" x14ac:dyDescent="0.15">
      <c r="A11" s="456" t="s">
        <v>516</v>
      </c>
      <c r="B11" s="75">
        <f>'Mechanics DIR_IC'!K6</f>
        <v>1.6</v>
      </c>
      <c r="C11" s="75">
        <f>'Mechanics DIR_IC'!K15</f>
        <v>4.2</v>
      </c>
      <c r="D11" s="75">
        <f>'Mechanics DIR_IC'!K25</f>
        <v>1.95</v>
      </c>
      <c r="E11" s="75">
        <f>'Mechanics DIR_IC'!K35</f>
        <v>2.2000000000000002</v>
      </c>
      <c r="F11" s="75">
        <f>'Mechanics DIR_IC'!K45</f>
        <v>3.5500000000000003</v>
      </c>
    </row>
    <row r="12" spans="1:6" ht="39" x14ac:dyDescent="0.15">
      <c r="A12" s="456" t="s">
        <v>517</v>
      </c>
      <c r="B12" s="75">
        <f>'Mechanics DIR_IC'!L6</f>
        <v>1.6000000000000003</v>
      </c>
      <c r="C12" s="75">
        <f>'Mechanics DIR_IC'!L15</f>
        <v>4</v>
      </c>
      <c r="D12" s="75">
        <f>'Mechanics DIR_IC'!L25</f>
        <v>2.2999999999999998</v>
      </c>
      <c r="E12" s="75">
        <f>'Mechanics DIR_IC'!L35</f>
        <v>2.3000000000000003</v>
      </c>
      <c r="F12" s="75">
        <f>'Mechanics DIR_IC'!L45</f>
        <v>3.25</v>
      </c>
    </row>
    <row r="13" spans="1:6" ht="52" x14ac:dyDescent="0.15">
      <c r="A13" s="456" t="s">
        <v>518</v>
      </c>
      <c r="B13" s="75">
        <f>'Mechanics DIR_IC'!M6</f>
        <v>1.5500000000000003</v>
      </c>
      <c r="C13" s="75">
        <f>'Mechanics DIR_IC'!M15</f>
        <v>4</v>
      </c>
      <c r="D13" s="75">
        <f>'Mechanics DIR_IC'!M25</f>
        <v>2.2999999999999998</v>
      </c>
      <c r="E13" s="75">
        <f>'Mechanics DIR_IC'!M35</f>
        <v>2.3000000000000003</v>
      </c>
      <c r="F13" s="75">
        <f>'Mechanics DIR_IC'!M45</f>
        <v>3.25</v>
      </c>
    </row>
    <row r="14" spans="1:6" ht="26" x14ac:dyDescent="0.15">
      <c r="A14" s="456" t="s">
        <v>498</v>
      </c>
      <c r="B14" s="75">
        <f>'Mechanics DIR_IC'!N6</f>
        <v>1.6500000000000004</v>
      </c>
      <c r="C14" s="75">
        <f>'Mechanics DIR_IC'!N15</f>
        <v>4.2</v>
      </c>
      <c r="D14" s="75">
        <f>'Mechanics DIR_IC'!N25</f>
        <v>2.2999999999999998</v>
      </c>
      <c r="E14" s="75">
        <f>'Mechanics DIR_IC'!N35</f>
        <v>2.4000000000000004</v>
      </c>
      <c r="F14" s="75">
        <f>'Mechanics DIR_IC'!N45</f>
        <v>3.6000000000000005</v>
      </c>
    </row>
    <row r="21" spans="1:1" x14ac:dyDescent="0.15">
      <c r="A21" s="9" t="s">
        <v>519</v>
      </c>
    </row>
    <row r="22" spans="1:1" x14ac:dyDescent="0.15">
      <c r="A22" s="9" t="s">
        <v>520</v>
      </c>
    </row>
    <row r="23" spans="1:1" x14ac:dyDescent="0.15">
      <c r="A23" s="9" t="s">
        <v>521</v>
      </c>
    </row>
    <row r="24" spans="1:1" x14ac:dyDescent="0.15">
      <c r="A24" s="9" t="s">
        <v>522</v>
      </c>
    </row>
    <row r="25" spans="1:1" x14ac:dyDescent="0.15">
      <c r="A25" s="9" t="s">
        <v>523</v>
      </c>
    </row>
  </sheetData>
  <sheetProtection password="8558"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0" tint="-0.249977111117893"/>
  </sheetPr>
  <dimension ref="A1:O56"/>
  <sheetViews>
    <sheetView zoomScale="80" zoomScaleNormal="80" zoomScalePageLayoutView="80" workbookViewId="0">
      <pane xSplit="1" ySplit="3" topLeftCell="B10" activePane="bottomRight" state="frozen"/>
      <selection pane="topRight" activeCell="B1" sqref="B1"/>
      <selection pane="bottomLeft" activeCell="A3" sqref="A3"/>
      <selection pane="bottomRight"/>
    </sheetView>
  </sheetViews>
  <sheetFormatPr baseColWidth="10" defaultColWidth="8.83203125" defaultRowHeight="13" x14ac:dyDescent="0.15"/>
  <cols>
    <col min="1" max="1" width="47.5" customWidth="1"/>
    <col min="2" max="2" width="10.5" customWidth="1"/>
    <col min="3" max="3" width="14.83203125" customWidth="1"/>
    <col min="4" max="14" width="12.6640625" bestFit="1" customWidth="1"/>
  </cols>
  <sheetData>
    <row r="1" spans="1:14" ht="27" thickBot="1" x14ac:dyDescent="0.2">
      <c r="B1" s="702" t="s">
        <v>482</v>
      </c>
      <c r="C1" s="703"/>
      <c r="D1" s="703"/>
      <c r="E1" s="703"/>
      <c r="F1" s="704"/>
      <c r="G1" s="705" t="s">
        <v>483</v>
      </c>
      <c r="H1" s="706"/>
      <c r="I1" s="363" t="s">
        <v>484</v>
      </c>
      <c r="J1" s="702" t="s">
        <v>485</v>
      </c>
      <c r="K1" s="703"/>
      <c r="L1" s="707" t="s">
        <v>486</v>
      </c>
      <c r="M1" s="703"/>
      <c r="N1" s="704"/>
    </row>
    <row r="2" spans="1:14" ht="78" x14ac:dyDescent="0.15">
      <c r="A2" s="72" t="str">
        <f>'DIRI WORKBOOK'!C6</f>
        <v>Ghana</v>
      </c>
      <c r="B2" s="361" t="s">
        <v>487</v>
      </c>
      <c r="C2" s="362" t="s">
        <v>488</v>
      </c>
      <c r="D2" s="362" t="s">
        <v>489</v>
      </c>
      <c r="E2" s="362" t="s">
        <v>511</v>
      </c>
      <c r="F2" s="362" t="s">
        <v>512</v>
      </c>
      <c r="G2" s="362" t="s">
        <v>513</v>
      </c>
      <c r="H2" s="362" t="s">
        <v>514</v>
      </c>
      <c r="I2" s="362" t="s">
        <v>515</v>
      </c>
      <c r="J2" s="362" t="s">
        <v>494</v>
      </c>
      <c r="K2" s="362" t="s">
        <v>516</v>
      </c>
      <c r="L2" s="362" t="s">
        <v>517</v>
      </c>
      <c r="M2" s="362" t="s">
        <v>518</v>
      </c>
      <c r="N2" s="362" t="s">
        <v>498</v>
      </c>
    </row>
    <row r="3" spans="1:14" x14ac:dyDescent="0.15">
      <c r="A3" s="72"/>
      <c r="B3" s="72"/>
      <c r="C3" s="77"/>
      <c r="D3" s="77"/>
      <c r="E3" s="77"/>
      <c r="F3" s="78"/>
      <c r="G3" s="77"/>
      <c r="H3" s="77"/>
      <c r="I3" s="77"/>
      <c r="J3" s="77"/>
      <c r="K3" s="77"/>
      <c r="L3" s="77"/>
      <c r="M3" s="77"/>
      <c r="N3" s="77"/>
    </row>
    <row r="4" spans="1:14" x14ac:dyDescent="0.15">
      <c r="A4" s="76" t="s">
        <v>753</v>
      </c>
      <c r="B4" s="76"/>
      <c r="C4" s="77"/>
      <c r="D4" s="77"/>
      <c r="E4" s="77"/>
      <c r="F4" s="78"/>
      <c r="G4" s="77"/>
      <c r="H4" s="77"/>
      <c r="I4" s="77"/>
      <c r="J4" s="77"/>
      <c r="K4" s="77"/>
      <c r="L4" s="77"/>
      <c r="M4" s="77"/>
      <c r="N4" s="77"/>
    </row>
    <row r="5" spans="1:14" s="69" customFormat="1" x14ac:dyDescent="0.15">
      <c r="A5" s="81"/>
      <c r="B5" s="101"/>
      <c r="C5" s="101"/>
      <c r="D5" s="101"/>
      <c r="E5" s="101"/>
      <c r="F5" s="101"/>
      <c r="G5" s="101"/>
      <c r="H5" s="101"/>
      <c r="I5" s="101"/>
      <c r="J5" s="101"/>
      <c r="K5" s="101"/>
      <c r="L5" s="101"/>
      <c r="M5" s="101"/>
      <c r="N5" s="101"/>
    </row>
    <row r="6" spans="1:14" x14ac:dyDescent="0.15">
      <c r="A6" s="79" t="str">
        <f>'Weighting Matrix'!A10</f>
        <v>Financial Robustness Score</v>
      </c>
      <c r="B6" s="365">
        <f>SUM(B7:B13)</f>
        <v>1.82</v>
      </c>
      <c r="C6" s="365">
        <f>SUM(C7:C13)</f>
        <v>1.7500000000000004</v>
      </c>
      <c r="D6" s="365">
        <f t="shared" ref="D6:N6" si="0">SUM(D7:D13)</f>
        <v>1.7500000000000004</v>
      </c>
      <c r="E6" s="365">
        <f t="shared" si="0"/>
        <v>1.7500000000000004</v>
      </c>
      <c r="F6" s="365">
        <f>SUM(F7:F13)</f>
        <v>1.7500000000000002</v>
      </c>
      <c r="G6" s="365">
        <f t="shared" si="0"/>
        <v>1.6500000000000004</v>
      </c>
      <c r="H6" s="365">
        <f t="shared" si="0"/>
        <v>1.6500000000000004</v>
      </c>
      <c r="I6" s="365">
        <f t="shared" si="0"/>
        <v>1.6000000000000003</v>
      </c>
      <c r="J6" s="365">
        <f t="shared" si="0"/>
        <v>1.4999999999999998</v>
      </c>
      <c r="K6" s="365">
        <f t="shared" si="0"/>
        <v>1.6</v>
      </c>
      <c r="L6" s="365">
        <f t="shared" si="0"/>
        <v>1.6000000000000003</v>
      </c>
      <c r="M6" s="365">
        <f t="shared" si="0"/>
        <v>1.5500000000000003</v>
      </c>
      <c r="N6" s="365">
        <f t="shared" si="0"/>
        <v>1.6500000000000004</v>
      </c>
    </row>
    <row r="7" spans="1:14" x14ac:dyDescent="0.15">
      <c r="A7" s="72" t="str">
        <f>'Weighting Matrix'!A11</f>
        <v>Ease of Doing Business Index (Rank over 185 countries)</v>
      </c>
      <c r="B7" s="366">
        <f>'DIRI WORKBOOK'!$E14*'Weighting Matrix'!B11</f>
        <v>0.5</v>
      </c>
      <c r="C7" s="366">
        <f>'DIRI WORKBOOK'!$E14*'Weighting Matrix'!C11</f>
        <v>0.5</v>
      </c>
      <c r="D7" s="366">
        <f>'DIRI WORKBOOK'!$E14*'Weighting Matrix'!D11</f>
        <v>0.5</v>
      </c>
      <c r="E7" s="366">
        <f>'DIRI WORKBOOK'!$E14*'Weighting Matrix'!E11</f>
        <v>0.5</v>
      </c>
      <c r="F7" s="366">
        <f>'DIRI WORKBOOK'!$E14*'Weighting Matrix'!F11</f>
        <v>0.3</v>
      </c>
      <c r="G7" s="366">
        <f>'DIRI WORKBOOK'!$E14*'Weighting Matrix'!G11</f>
        <v>0.6</v>
      </c>
      <c r="H7" s="366">
        <f>'DIRI WORKBOOK'!$E14*'Weighting Matrix'!H11</f>
        <v>0.6</v>
      </c>
      <c r="I7" s="366">
        <f>'DIRI WORKBOOK'!$E14*'Weighting Matrix'!I11</f>
        <v>0.6</v>
      </c>
      <c r="J7" s="366">
        <f>'DIRI WORKBOOK'!$E14*'Weighting Matrix'!J11</f>
        <v>0.2</v>
      </c>
      <c r="K7" s="366">
        <f>'DIRI WORKBOOK'!$E14*'Weighting Matrix'!K11</f>
        <v>0.6</v>
      </c>
      <c r="L7" s="366">
        <f>'DIRI WORKBOOK'!$E14*'Weighting Matrix'!L11</f>
        <v>0.5</v>
      </c>
      <c r="M7" s="366">
        <f>'DIRI WORKBOOK'!$E14*'Weighting Matrix'!M11</f>
        <v>0.5</v>
      </c>
      <c r="N7" s="366">
        <f>'DIRI WORKBOOK'!$E14*'Weighting Matrix'!N11</f>
        <v>0.6</v>
      </c>
    </row>
    <row r="8" spans="1:14" x14ac:dyDescent="0.15">
      <c r="A8" s="72" t="str">
        <f>'Weighting Matrix'!A12</f>
        <v>WEF Global Competitiveness Index (rank out of 137 countries)</v>
      </c>
      <c r="B8" s="366">
        <f>'DIRI WORKBOOK'!$E15*'Weighting Matrix'!B12</f>
        <v>0.18</v>
      </c>
      <c r="C8" s="366">
        <f>'DIRI WORKBOOK'!$E15*'Weighting Matrix'!C12</f>
        <v>0.15</v>
      </c>
      <c r="D8" s="366">
        <f>'DIRI WORKBOOK'!$E15*'Weighting Matrix'!D12</f>
        <v>0.15</v>
      </c>
      <c r="E8" s="366">
        <f>'DIRI WORKBOOK'!$E15*'Weighting Matrix'!E12</f>
        <v>0.15</v>
      </c>
      <c r="F8" s="366">
        <f>'DIRI WORKBOOK'!$E15*'Weighting Matrix'!F12</f>
        <v>0.15</v>
      </c>
      <c r="G8" s="366">
        <f>'DIRI WORKBOOK'!$E15*'Weighting Matrix'!G12</f>
        <v>0.2</v>
      </c>
      <c r="H8" s="366">
        <f>'DIRI WORKBOOK'!$E15*'Weighting Matrix'!H12</f>
        <v>0.2</v>
      </c>
      <c r="I8" s="366">
        <f>'DIRI WORKBOOK'!$E15*'Weighting Matrix'!I12</f>
        <v>0.25</v>
      </c>
      <c r="J8" s="366">
        <f>'DIRI WORKBOOK'!$E15*'Weighting Matrix'!J12</f>
        <v>0.15</v>
      </c>
      <c r="K8" s="366">
        <f>'DIRI WORKBOOK'!$E15*'Weighting Matrix'!K12</f>
        <v>0.3</v>
      </c>
      <c r="L8" s="366">
        <f>'DIRI WORKBOOK'!$E15*'Weighting Matrix'!L12</f>
        <v>0.2</v>
      </c>
      <c r="M8" s="366">
        <f>'DIRI WORKBOOK'!$E15*'Weighting Matrix'!M12</f>
        <v>0.25</v>
      </c>
      <c r="N8" s="366">
        <f>'DIRI WORKBOOK'!$E15*'Weighting Matrix'!N12</f>
        <v>0.2</v>
      </c>
    </row>
    <row r="9" spans="1:14" x14ac:dyDescent="0.15">
      <c r="A9" s="72" t="str">
        <f>'Weighting Matrix'!A13</f>
        <v>Country risk rating (out of 100)</v>
      </c>
      <c r="B9" s="366">
        <f>'DIRI WORKBOOK'!$E16*'Weighting Matrix'!B13</f>
        <v>0.8</v>
      </c>
      <c r="C9" s="366">
        <f>'DIRI WORKBOOK'!$E16*'Weighting Matrix'!C13</f>
        <v>0.8</v>
      </c>
      <c r="D9" s="366">
        <f>'DIRI WORKBOOK'!$E16*'Weighting Matrix'!D13</f>
        <v>0.8</v>
      </c>
      <c r="E9" s="366">
        <f>'DIRI WORKBOOK'!$E16*'Weighting Matrix'!E13</f>
        <v>0.8</v>
      </c>
      <c r="F9" s="366">
        <f>'DIRI WORKBOOK'!$E16*'Weighting Matrix'!F13</f>
        <v>0.8</v>
      </c>
      <c r="G9" s="366">
        <f>'DIRI WORKBOOK'!$E16*'Weighting Matrix'!G13</f>
        <v>0.5</v>
      </c>
      <c r="H9" s="366">
        <f>'DIRI WORKBOOK'!$E16*'Weighting Matrix'!H13</f>
        <v>0.5</v>
      </c>
      <c r="I9" s="366">
        <f>'DIRI WORKBOOK'!$E16*'Weighting Matrix'!I13</f>
        <v>0.5</v>
      </c>
      <c r="J9" s="366">
        <f>'DIRI WORKBOOK'!$E16*'Weighting Matrix'!J13</f>
        <v>0.3</v>
      </c>
      <c r="K9" s="366">
        <f>'DIRI WORKBOOK'!$E16*'Weighting Matrix'!K13</f>
        <v>0.3</v>
      </c>
      <c r="L9" s="366">
        <f>'DIRI WORKBOOK'!$E16*'Weighting Matrix'!L13</f>
        <v>0.5</v>
      </c>
      <c r="M9" s="366">
        <f>'DIRI WORKBOOK'!$E16*'Weighting Matrix'!M13</f>
        <v>0.4</v>
      </c>
      <c r="N9" s="366">
        <f>'DIRI WORKBOOK'!$E16*'Weighting Matrix'!N13</f>
        <v>0.5</v>
      </c>
    </row>
    <row r="10" spans="1:14" x14ac:dyDescent="0.15">
      <c r="A10" s="72" t="str">
        <f>'Weighting Matrix'!A14</f>
        <v>Government debt level, % GDP</v>
      </c>
      <c r="B10" s="366">
        <f>'DIRI WORKBOOK'!$E17*'Weighting Matrix'!B14</f>
        <v>0.04</v>
      </c>
      <c r="C10" s="366">
        <f>'DIRI WORKBOOK'!$E17*'Weighting Matrix'!C14</f>
        <v>0.1</v>
      </c>
      <c r="D10" s="366">
        <f>'DIRI WORKBOOK'!$E17*'Weighting Matrix'!D14</f>
        <v>0.1</v>
      </c>
      <c r="E10" s="366">
        <f>'DIRI WORKBOOK'!$E17*'Weighting Matrix'!E14</f>
        <v>0.1</v>
      </c>
      <c r="F10" s="366">
        <f>'DIRI WORKBOOK'!$E17*'Weighting Matrix'!F14</f>
        <v>0.3</v>
      </c>
      <c r="G10" s="366">
        <f>'DIRI WORKBOOK'!$E17*'Weighting Matrix'!G14</f>
        <v>0.1</v>
      </c>
      <c r="H10" s="366">
        <f>'DIRI WORKBOOK'!$E17*'Weighting Matrix'!H14</f>
        <v>0.1</v>
      </c>
      <c r="I10" s="366">
        <f>'DIRI WORKBOOK'!$E17*'Weighting Matrix'!I14</f>
        <v>0</v>
      </c>
      <c r="J10" s="366">
        <f>'DIRI WORKBOOK'!$E17*'Weighting Matrix'!J14</f>
        <v>0.1</v>
      </c>
      <c r="K10" s="366">
        <f>'DIRI WORKBOOK'!$E17*'Weighting Matrix'!K14</f>
        <v>0.1</v>
      </c>
      <c r="L10" s="366">
        <f>'DIRI WORKBOOK'!$E17*'Weighting Matrix'!L14</f>
        <v>0.1</v>
      </c>
      <c r="M10" s="366">
        <f>'DIRI WORKBOOK'!$E17*'Weighting Matrix'!M14</f>
        <v>0.1</v>
      </c>
      <c r="N10" s="366">
        <f>'DIRI WORKBOOK'!$E17*'Weighting Matrix'!N14</f>
        <v>0.1</v>
      </c>
    </row>
    <row r="11" spans="1:14" x14ac:dyDescent="0.15">
      <c r="A11" s="72" t="str">
        <f>'Weighting Matrix'!A15</f>
        <v>Financial Development Index 2014</v>
      </c>
      <c r="B11" s="366">
        <f>'DIRI WORKBOOK'!$E18*'Weighting Matrix'!B15</f>
        <v>0.3</v>
      </c>
      <c r="C11" s="366">
        <f>'DIRI WORKBOOK'!$E18*'Weighting Matrix'!C15</f>
        <v>0.1</v>
      </c>
      <c r="D11" s="366">
        <f>'DIRI WORKBOOK'!$E18*'Weighting Matrix'!D15</f>
        <v>0.1</v>
      </c>
      <c r="E11" s="366">
        <f>'DIRI WORKBOOK'!$E18*'Weighting Matrix'!E15</f>
        <v>0.1</v>
      </c>
      <c r="F11" s="366">
        <f>'DIRI WORKBOOK'!$E18*'Weighting Matrix'!F15</f>
        <v>0.1</v>
      </c>
      <c r="G11" s="366">
        <f>'DIRI WORKBOOK'!$E18*'Weighting Matrix'!G15</f>
        <v>0.1</v>
      </c>
      <c r="H11" s="366">
        <f>'DIRI WORKBOOK'!$E18*'Weighting Matrix'!H15</f>
        <v>0.1</v>
      </c>
      <c r="I11" s="366">
        <f>'DIRI WORKBOOK'!$E18*'Weighting Matrix'!I15</f>
        <v>0.1</v>
      </c>
      <c r="J11" s="366">
        <f>'DIRI WORKBOOK'!$E18*'Weighting Matrix'!J15</f>
        <v>0.4</v>
      </c>
      <c r="K11" s="366">
        <f>'DIRI WORKBOOK'!$E18*'Weighting Matrix'!K15</f>
        <v>0.2</v>
      </c>
      <c r="L11" s="366">
        <f>'DIRI WORKBOOK'!$E18*'Weighting Matrix'!L15</f>
        <v>0.1</v>
      </c>
      <c r="M11" s="366">
        <f>'DIRI WORKBOOK'!$E18*'Weighting Matrix'!M15</f>
        <v>0.1</v>
      </c>
      <c r="N11" s="366">
        <f>'DIRI WORKBOOK'!$E18*'Weighting Matrix'!N15</f>
        <v>0.1</v>
      </c>
    </row>
    <row r="12" spans="1:14" x14ac:dyDescent="0.15">
      <c r="A12" s="72" t="str">
        <f>'Weighting Matrix'!A16</f>
        <v>Banking stability - Z statistic 2016</v>
      </c>
      <c r="B12" s="366">
        <f>'DIRI WORKBOOK'!$E19*'Weighting Matrix'!B16</f>
        <v>0</v>
      </c>
      <c r="C12" s="366">
        <f>'DIRI WORKBOOK'!$E19*'Weighting Matrix'!C16</f>
        <v>0.05</v>
      </c>
      <c r="D12" s="366">
        <f>'DIRI WORKBOOK'!$E19*'Weighting Matrix'!D16</f>
        <v>0.05</v>
      </c>
      <c r="E12" s="366">
        <f>'DIRI WORKBOOK'!$E19*'Weighting Matrix'!E16</f>
        <v>0.05</v>
      </c>
      <c r="F12" s="366">
        <f>'DIRI WORKBOOK'!$E19*'Weighting Matrix'!F16</f>
        <v>0.05</v>
      </c>
      <c r="G12" s="366">
        <f>'DIRI WORKBOOK'!$E19*'Weighting Matrix'!G16</f>
        <v>0.05</v>
      </c>
      <c r="H12" s="366">
        <f>'DIRI WORKBOOK'!$E19*'Weighting Matrix'!H16</f>
        <v>0.05</v>
      </c>
      <c r="I12" s="366">
        <f>'DIRI WORKBOOK'!$E19*'Weighting Matrix'!I16</f>
        <v>0.05</v>
      </c>
      <c r="J12" s="366">
        <f>'DIRI WORKBOOK'!$E19*'Weighting Matrix'!J16</f>
        <v>0.15</v>
      </c>
      <c r="K12" s="366">
        <f>'DIRI WORKBOOK'!$E19*'Weighting Matrix'!K16</f>
        <v>0.05</v>
      </c>
      <c r="L12" s="366">
        <f>'DIRI WORKBOOK'!$E19*'Weighting Matrix'!L16</f>
        <v>0.1</v>
      </c>
      <c r="M12" s="366">
        <f>'DIRI WORKBOOK'!$E19*'Weighting Matrix'!M16</f>
        <v>0.1</v>
      </c>
      <c r="N12" s="366">
        <f>'DIRI WORKBOOK'!$E19*'Weighting Matrix'!N16</f>
        <v>0.05</v>
      </c>
    </row>
    <row r="13" spans="1:14" x14ac:dyDescent="0.15">
      <c r="A13" s="72" t="str">
        <f>'Weighting Matrix'!A17</f>
        <v>Banking stability - Ratio NPL</v>
      </c>
      <c r="B13" s="366">
        <f>'DIRI WORKBOOK'!$E20*'Weighting Matrix'!B17</f>
        <v>0</v>
      </c>
      <c r="C13" s="366">
        <f>'DIRI WORKBOOK'!$E20*'Weighting Matrix'!C17</f>
        <v>0.05</v>
      </c>
      <c r="D13" s="366">
        <f>'DIRI WORKBOOK'!$E20*'Weighting Matrix'!D17</f>
        <v>0.05</v>
      </c>
      <c r="E13" s="366">
        <f>'DIRI WORKBOOK'!$E20*'Weighting Matrix'!E17</f>
        <v>0.05</v>
      </c>
      <c r="F13" s="366">
        <f>'DIRI WORKBOOK'!$E20*'Weighting Matrix'!F17</f>
        <v>0.05</v>
      </c>
      <c r="G13" s="366">
        <f>'DIRI WORKBOOK'!$E20*'Weighting Matrix'!G17</f>
        <v>0.1</v>
      </c>
      <c r="H13" s="366">
        <f>'DIRI WORKBOOK'!$E20*'Weighting Matrix'!H17</f>
        <v>0.1</v>
      </c>
      <c r="I13" s="366">
        <f>'DIRI WORKBOOK'!$E20*'Weighting Matrix'!I17</f>
        <v>0.1</v>
      </c>
      <c r="J13" s="366">
        <f>'DIRI WORKBOOK'!$E20*'Weighting Matrix'!J17</f>
        <v>0.2</v>
      </c>
      <c r="K13" s="366">
        <f>'DIRI WORKBOOK'!$E20*'Weighting Matrix'!K17</f>
        <v>0.05</v>
      </c>
      <c r="L13" s="366">
        <f>'DIRI WORKBOOK'!$E20*'Weighting Matrix'!L17</f>
        <v>0.1</v>
      </c>
      <c r="M13" s="366">
        <f>'DIRI WORKBOOK'!$E20*'Weighting Matrix'!M17</f>
        <v>0.1</v>
      </c>
      <c r="N13" s="366">
        <f>'DIRI WORKBOOK'!$E20*'Weighting Matrix'!N17</f>
        <v>0.1</v>
      </c>
    </row>
    <row r="14" spans="1:14" x14ac:dyDescent="0.15">
      <c r="A14" s="72"/>
      <c r="B14" s="364"/>
      <c r="C14" s="366"/>
      <c r="D14" s="366"/>
      <c r="E14" s="366"/>
      <c r="F14" s="366"/>
      <c r="G14" s="366"/>
      <c r="H14" s="366"/>
      <c r="I14" s="366"/>
      <c r="J14" s="366"/>
      <c r="K14" s="366"/>
      <c r="L14" s="366"/>
      <c r="M14" s="366"/>
      <c r="N14" s="366"/>
    </row>
    <row r="15" spans="1:14" x14ac:dyDescent="0.15">
      <c r="A15" s="79" t="str">
        <f>'Weighting Matrix'!A19</f>
        <v>Financial Track Record Score</v>
      </c>
      <c r="B15" s="365">
        <f>SUM(B16:B23)</f>
        <v>3.4</v>
      </c>
      <c r="C15" s="365">
        <f t="shared" ref="C15:N15" si="1">SUM(C16:C23)</f>
        <v>3.4</v>
      </c>
      <c r="D15" s="365">
        <f t="shared" si="1"/>
        <v>3.4</v>
      </c>
      <c r="E15" s="365">
        <f t="shared" si="1"/>
        <v>3.4</v>
      </c>
      <c r="F15" s="365">
        <f t="shared" si="1"/>
        <v>3.4</v>
      </c>
      <c r="G15" s="365">
        <f t="shared" si="1"/>
        <v>4.4000000000000004</v>
      </c>
      <c r="H15" s="365">
        <f t="shared" si="1"/>
        <v>4.2</v>
      </c>
      <c r="I15" s="365">
        <f t="shared" si="1"/>
        <v>4.2</v>
      </c>
      <c r="J15" s="365">
        <f t="shared" si="1"/>
        <v>4.2</v>
      </c>
      <c r="K15" s="365">
        <f t="shared" si="1"/>
        <v>4.2</v>
      </c>
      <c r="L15" s="365">
        <f t="shared" si="1"/>
        <v>4</v>
      </c>
      <c r="M15" s="365">
        <f t="shared" si="1"/>
        <v>4</v>
      </c>
      <c r="N15" s="365">
        <f t="shared" si="1"/>
        <v>4.2</v>
      </c>
    </row>
    <row r="16" spans="1:14" x14ac:dyDescent="0.15">
      <c r="A16" s="72" t="str">
        <f>'Weighting Matrix'!A20</f>
        <v>Government previous experience issuing bonds locally</v>
      </c>
      <c r="B16" s="364">
        <f>'DIRI WORKBOOK'!$E24*'Weighting Matrix'!B20</f>
        <v>1</v>
      </c>
      <c r="C16" s="364">
        <f>'DIRI WORKBOOK'!$E24*'Weighting Matrix'!C20</f>
        <v>1.5</v>
      </c>
      <c r="D16" s="364">
        <f>'DIRI WORKBOOK'!$E24*'Weighting Matrix'!D20</f>
        <v>1.5</v>
      </c>
      <c r="E16" s="364">
        <f>'DIRI WORKBOOK'!$E24*'Weighting Matrix'!E20</f>
        <v>1</v>
      </c>
      <c r="F16" s="364">
        <f>'DIRI WORKBOOK'!$E24*'Weighting Matrix'!F20</f>
        <v>1</v>
      </c>
      <c r="G16" s="364">
        <f>'DIRI WORKBOOK'!$E24*'Weighting Matrix'!G20</f>
        <v>0.75</v>
      </c>
      <c r="H16" s="364">
        <f>'DIRI WORKBOOK'!$E24*'Weighting Matrix'!H20</f>
        <v>0.75</v>
      </c>
      <c r="I16" s="364">
        <f>'DIRI WORKBOOK'!$E24*'Weighting Matrix'!I20</f>
        <v>1</v>
      </c>
      <c r="J16" s="364">
        <f>'DIRI WORKBOOK'!$E24*'Weighting Matrix'!J20</f>
        <v>1</v>
      </c>
      <c r="K16" s="364">
        <f>'DIRI WORKBOOK'!$E24*'Weighting Matrix'!K20</f>
        <v>1</v>
      </c>
      <c r="L16" s="364">
        <f>'DIRI WORKBOOK'!$E24*'Weighting Matrix'!L20</f>
        <v>0.5</v>
      </c>
      <c r="M16" s="364">
        <f>'DIRI WORKBOOK'!$E24*'Weighting Matrix'!M20</f>
        <v>0.75</v>
      </c>
      <c r="N16" s="364">
        <f>'DIRI WORKBOOK'!$E24*'Weighting Matrix'!N20</f>
        <v>1</v>
      </c>
    </row>
    <row r="17" spans="1:14" hidden="1" x14ac:dyDescent="0.15">
      <c r="A17" s="72" t="str">
        <f>'Weighting Matrix'!A21</f>
        <v>Government previous experience issuing bonds internationally</v>
      </c>
      <c r="B17" s="364">
        <f>'DIRI WORKBOOK'!$E25*'Weighting Matrix'!B21</f>
        <v>0</v>
      </c>
      <c r="C17" s="364">
        <f>'DIRI WORKBOOK'!$E25*'Weighting Matrix'!C21</f>
        <v>0</v>
      </c>
      <c r="D17" s="364">
        <f>'DIRI WORKBOOK'!$E25*'Weighting Matrix'!D21</f>
        <v>0</v>
      </c>
      <c r="E17" s="364">
        <f>'DIRI WORKBOOK'!$E25*'Weighting Matrix'!E21</f>
        <v>0</v>
      </c>
      <c r="F17" s="364">
        <f>'DIRI WORKBOOK'!$E25*'Weighting Matrix'!F21</f>
        <v>0</v>
      </c>
      <c r="G17" s="364">
        <f>'DIRI WORKBOOK'!$E25*'Weighting Matrix'!G21</f>
        <v>0</v>
      </c>
      <c r="H17" s="364">
        <f>'DIRI WORKBOOK'!$E25*'Weighting Matrix'!H21</f>
        <v>0</v>
      </c>
      <c r="I17" s="364">
        <f>'DIRI WORKBOOK'!$E25*'Weighting Matrix'!I21</f>
        <v>0</v>
      </c>
      <c r="J17" s="364">
        <f>'DIRI WORKBOOK'!$E25*'Weighting Matrix'!J21</f>
        <v>0</v>
      </c>
      <c r="K17" s="364">
        <f>'DIRI WORKBOOK'!$E25*'Weighting Matrix'!K21</f>
        <v>0</v>
      </c>
      <c r="L17" s="364">
        <f>'DIRI WORKBOOK'!$E25*'Weighting Matrix'!L21</f>
        <v>0</v>
      </c>
      <c r="M17" s="364">
        <f>'DIRI WORKBOOK'!$E25*'Weighting Matrix'!M21</f>
        <v>0</v>
      </c>
      <c r="N17" s="364">
        <f>'DIRI WORKBOOK'!$E25*'Weighting Matrix'!N21</f>
        <v>0</v>
      </c>
    </row>
    <row r="18" spans="1:14" x14ac:dyDescent="0.15">
      <c r="A18" s="72" t="str">
        <f>'Weighting Matrix'!A22</f>
        <v>Government previous experience of issuing eurobonds (listed overseas)</v>
      </c>
      <c r="B18" s="364">
        <f>'DIRI WORKBOOK'!$E26*'Weighting Matrix'!B22</f>
        <v>1.5</v>
      </c>
      <c r="C18" s="364">
        <f>'DIRI WORKBOOK'!$E26*'Weighting Matrix'!C22</f>
        <v>1</v>
      </c>
      <c r="D18" s="364">
        <f>'DIRI WORKBOOK'!$E26*'Weighting Matrix'!D22</f>
        <v>1</v>
      </c>
      <c r="E18" s="364">
        <f>'DIRI WORKBOOK'!$E26*'Weighting Matrix'!E22</f>
        <v>1.5</v>
      </c>
      <c r="F18" s="364">
        <f>'DIRI WORKBOOK'!$E26*'Weighting Matrix'!F22</f>
        <v>0.75</v>
      </c>
      <c r="G18" s="364">
        <f>'DIRI WORKBOOK'!$E26*'Weighting Matrix'!G22</f>
        <v>0.75</v>
      </c>
      <c r="H18" s="364">
        <f>'DIRI WORKBOOK'!$E26*'Weighting Matrix'!H22</f>
        <v>0.5</v>
      </c>
      <c r="I18" s="364">
        <f>'DIRI WORKBOOK'!$E26*'Weighting Matrix'!I22</f>
        <v>1</v>
      </c>
      <c r="J18" s="364">
        <f>'DIRI WORKBOOK'!$E26*'Weighting Matrix'!J22</f>
        <v>1</v>
      </c>
      <c r="K18" s="364">
        <f>'DIRI WORKBOOK'!$E26*'Weighting Matrix'!K22</f>
        <v>1</v>
      </c>
      <c r="L18" s="364">
        <f>'DIRI WORKBOOK'!$E26*'Weighting Matrix'!L22</f>
        <v>0.5</v>
      </c>
      <c r="M18" s="364">
        <f>'DIRI WORKBOOK'!$E26*'Weighting Matrix'!M22</f>
        <v>0.75</v>
      </c>
      <c r="N18" s="364">
        <f>'DIRI WORKBOOK'!$E26*'Weighting Matrix'!N22</f>
        <v>1</v>
      </c>
    </row>
    <row r="19" spans="1:14" x14ac:dyDescent="0.15">
      <c r="A19" s="72" t="str">
        <f>'Weighting Matrix'!A23</f>
        <v>Government default on bonds / overstretched</v>
      </c>
      <c r="B19" s="364">
        <f>'DIRI WORKBOOK'!$E27*'Weighting Matrix'!B23</f>
        <v>0.4</v>
      </c>
      <c r="C19" s="364">
        <f>'DIRI WORKBOOK'!$E27*'Weighting Matrix'!C23</f>
        <v>0.4</v>
      </c>
      <c r="D19" s="364">
        <f>'DIRI WORKBOOK'!$E27*'Weighting Matrix'!D23</f>
        <v>0.4</v>
      </c>
      <c r="E19" s="364">
        <f>'DIRI WORKBOOK'!$E27*'Weighting Matrix'!E23</f>
        <v>0.4</v>
      </c>
      <c r="F19" s="364">
        <f>'DIRI WORKBOOK'!$E27*'Weighting Matrix'!F23</f>
        <v>0.4</v>
      </c>
      <c r="G19" s="364">
        <f>'DIRI WORKBOOK'!$E27*'Weighting Matrix'!G23</f>
        <v>0.1</v>
      </c>
      <c r="H19" s="364">
        <f>'DIRI WORKBOOK'!$E27*'Weighting Matrix'!H23</f>
        <v>0.2</v>
      </c>
      <c r="I19" s="364">
        <f>'DIRI WORKBOOK'!$E27*'Weighting Matrix'!I23</f>
        <v>0.2</v>
      </c>
      <c r="J19" s="364">
        <f>'DIRI WORKBOOK'!$E27*'Weighting Matrix'!J23</f>
        <v>0.2</v>
      </c>
      <c r="K19" s="364">
        <f>'DIRI WORKBOOK'!$E27*'Weighting Matrix'!K23</f>
        <v>0.2</v>
      </c>
      <c r="L19" s="364">
        <f>'DIRI WORKBOOK'!$E27*'Weighting Matrix'!L23</f>
        <v>0.25</v>
      </c>
      <c r="M19" s="364">
        <f>'DIRI WORKBOOK'!$E27*'Weighting Matrix'!M23</f>
        <v>0.25</v>
      </c>
      <c r="N19" s="364">
        <f>'DIRI WORKBOOK'!$E27*'Weighting Matrix'!N23</f>
        <v>0.2</v>
      </c>
    </row>
    <row r="20" spans="1:14" x14ac:dyDescent="0.15">
      <c r="A20" s="72" t="str">
        <f>'Weighting Matrix'!A24</f>
        <v>Stock market (y/n)</v>
      </c>
      <c r="B20" s="364">
        <f>'DIRI WORKBOOK'!$E28*'Weighting Matrix'!B24</f>
        <v>0.25</v>
      </c>
      <c r="C20" s="364">
        <f>'DIRI WORKBOOK'!$E28*'Weighting Matrix'!C24</f>
        <v>0.25</v>
      </c>
      <c r="D20" s="364">
        <f>'DIRI WORKBOOK'!$E28*'Weighting Matrix'!D24</f>
        <v>0.25</v>
      </c>
      <c r="E20" s="364">
        <f>'DIRI WORKBOOK'!$E28*'Weighting Matrix'!E24</f>
        <v>0.25</v>
      </c>
      <c r="F20" s="364">
        <f>'DIRI WORKBOOK'!$E28*'Weighting Matrix'!F24</f>
        <v>0.25</v>
      </c>
      <c r="G20" s="364">
        <f>'DIRI WORKBOOK'!$E28*'Weighting Matrix'!G24</f>
        <v>1.5</v>
      </c>
      <c r="H20" s="364">
        <f>'DIRI WORKBOOK'!$E28*'Weighting Matrix'!H24</f>
        <v>1.25</v>
      </c>
      <c r="I20" s="364">
        <f>'DIRI WORKBOOK'!$E28*'Weighting Matrix'!I24</f>
        <v>1</v>
      </c>
      <c r="J20" s="364">
        <f>'DIRI WORKBOOK'!$E28*'Weighting Matrix'!J24</f>
        <v>1</v>
      </c>
      <c r="K20" s="364">
        <f>'DIRI WORKBOOK'!$E28*'Weighting Matrix'!K24</f>
        <v>1</v>
      </c>
      <c r="L20" s="364">
        <f>'DIRI WORKBOOK'!$E28*'Weighting Matrix'!L24</f>
        <v>1.25</v>
      </c>
      <c r="M20" s="364">
        <f>'DIRI WORKBOOK'!$E28*'Weighting Matrix'!M24</f>
        <v>1.25</v>
      </c>
      <c r="N20" s="364">
        <f>'DIRI WORKBOOK'!$E28*'Weighting Matrix'!N24</f>
        <v>1</v>
      </c>
    </row>
    <row r="21" spans="1:14" x14ac:dyDescent="0.15">
      <c r="A21" s="72" t="str">
        <f>'Weighting Matrix'!A25</f>
        <v>Stock exchange market capitalisation (end 2017 or 2018, USD mln)</v>
      </c>
      <c r="B21" s="364">
        <f>'DIRI WORKBOOK'!$E29*'Weighting Matrix'!B25</f>
        <v>0</v>
      </c>
      <c r="C21" s="364">
        <f>'DIRI WORKBOOK'!$E29*'Weighting Matrix'!C25</f>
        <v>0</v>
      </c>
      <c r="D21" s="364">
        <f>'DIRI WORKBOOK'!$E29*'Weighting Matrix'!D25</f>
        <v>0</v>
      </c>
      <c r="E21" s="364">
        <f>'DIRI WORKBOOK'!$E29*'Weighting Matrix'!E25</f>
        <v>0</v>
      </c>
      <c r="F21" s="364">
        <f>'DIRI WORKBOOK'!$E29*'Weighting Matrix'!F25</f>
        <v>0</v>
      </c>
      <c r="G21" s="364">
        <f>'DIRI WORKBOOK'!$E29*'Weighting Matrix'!G25</f>
        <v>0.75</v>
      </c>
      <c r="H21" s="364">
        <f>'DIRI WORKBOOK'!$E29*'Weighting Matrix'!H25</f>
        <v>1.25</v>
      </c>
      <c r="I21" s="364">
        <f>'DIRI WORKBOOK'!$E29*'Weighting Matrix'!I25</f>
        <v>0.5</v>
      </c>
      <c r="J21" s="364">
        <f>'DIRI WORKBOOK'!$E29*'Weighting Matrix'!J25</f>
        <v>0</v>
      </c>
      <c r="K21" s="364">
        <f>'DIRI WORKBOOK'!$E29*'Weighting Matrix'!K25</f>
        <v>0</v>
      </c>
      <c r="L21" s="364">
        <f>'DIRI WORKBOOK'!$E29*'Weighting Matrix'!L25</f>
        <v>1</v>
      </c>
      <c r="M21" s="364">
        <f>'DIRI WORKBOOK'!$E29*'Weighting Matrix'!M25</f>
        <v>1</v>
      </c>
      <c r="N21" s="364">
        <f>'DIRI WORKBOOK'!$E29*'Weighting Matrix'!N25</f>
        <v>0</v>
      </c>
    </row>
    <row r="22" spans="1:14" x14ac:dyDescent="0.15">
      <c r="A22" s="72" t="str">
        <f>'Weighting Matrix'!A26</f>
        <v>Number companies listed on stock exchange</v>
      </c>
      <c r="B22" s="364">
        <f>'DIRI WORKBOOK'!$E30*'Weighting Matrix'!B26</f>
        <v>0</v>
      </c>
      <c r="C22" s="364">
        <f>'DIRI WORKBOOK'!$E30*'Weighting Matrix'!C26</f>
        <v>0</v>
      </c>
      <c r="D22" s="364">
        <f>'DIRI WORKBOOK'!$E30*'Weighting Matrix'!D26</f>
        <v>0</v>
      </c>
      <c r="E22" s="364">
        <f>'DIRI WORKBOOK'!$E30*'Weighting Matrix'!E26</f>
        <v>0</v>
      </c>
      <c r="F22" s="364">
        <f>'DIRI WORKBOOK'!$E30*'Weighting Matrix'!F26</f>
        <v>0</v>
      </c>
      <c r="G22" s="364">
        <f>'DIRI WORKBOOK'!$E30*'Weighting Matrix'!G26</f>
        <v>0.30000000000000004</v>
      </c>
      <c r="H22" s="364">
        <f>'DIRI WORKBOOK'!$E30*'Weighting Matrix'!H26</f>
        <v>0</v>
      </c>
      <c r="I22" s="364">
        <f>'DIRI WORKBOOK'!$E30*'Weighting Matrix'!I26</f>
        <v>0</v>
      </c>
      <c r="J22" s="364">
        <f>'DIRI WORKBOOK'!$E30*'Weighting Matrix'!J26</f>
        <v>0</v>
      </c>
      <c r="K22" s="364">
        <f>'DIRI WORKBOOK'!$E30*'Weighting Matrix'!K26</f>
        <v>0</v>
      </c>
      <c r="L22" s="364">
        <f>'DIRI WORKBOOK'!$E30*'Weighting Matrix'!L26</f>
        <v>0</v>
      </c>
      <c r="M22" s="364">
        <f>'DIRI WORKBOOK'!$E30*'Weighting Matrix'!M26</f>
        <v>0</v>
      </c>
      <c r="N22" s="364">
        <f>'DIRI WORKBOOK'!$E30*'Weighting Matrix'!N26</f>
        <v>0</v>
      </c>
    </row>
    <row r="23" spans="1:14" x14ac:dyDescent="0.15">
      <c r="A23" s="72" t="str">
        <f>'Weighting Matrix'!A27</f>
        <v>Public pension scheme</v>
      </c>
      <c r="B23" s="364">
        <f>'DIRI WORKBOOK'!$E31*'Weighting Matrix'!B27</f>
        <v>0.25</v>
      </c>
      <c r="C23" s="364">
        <f>'DIRI WORKBOOK'!$E31*'Weighting Matrix'!C27</f>
        <v>0.25</v>
      </c>
      <c r="D23" s="364">
        <f>'DIRI WORKBOOK'!$E31*'Weighting Matrix'!D27</f>
        <v>0.25</v>
      </c>
      <c r="E23" s="364">
        <f>'DIRI WORKBOOK'!$E31*'Weighting Matrix'!E27</f>
        <v>0.25</v>
      </c>
      <c r="F23" s="364">
        <f>'DIRI WORKBOOK'!$E31*'Weighting Matrix'!F27</f>
        <v>1</v>
      </c>
      <c r="G23" s="364">
        <f>'DIRI WORKBOOK'!$E31*'Weighting Matrix'!G27</f>
        <v>0.25</v>
      </c>
      <c r="H23" s="364">
        <f>'DIRI WORKBOOK'!$E31*'Weighting Matrix'!H27</f>
        <v>0.25</v>
      </c>
      <c r="I23" s="364">
        <f>'DIRI WORKBOOK'!$E31*'Weighting Matrix'!I27</f>
        <v>0.5</v>
      </c>
      <c r="J23" s="364">
        <f>'DIRI WORKBOOK'!$E31*'Weighting Matrix'!J27</f>
        <v>1</v>
      </c>
      <c r="K23" s="364">
        <f>'DIRI WORKBOOK'!$E31*'Weighting Matrix'!K27</f>
        <v>1</v>
      </c>
      <c r="L23" s="364">
        <f>'DIRI WORKBOOK'!$E31*'Weighting Matrix'!L27</f>
        <v>0.5</v>
      </c>
      <c r="M23" s="364">
        <f>'DIRI WORKBOOK'!$E31*'Weighting Matrix'!M27</f>
        <v>0</v>
      </c>
      <c r="N23" s="364">
        <f>'DIRI WORKBOOK'!$E31*'Weighting Matrix'!N27</f>
        <v>1</v>
      </c>
    </row>
    <row r="24" spans="1:14" x14ac:dyDescent="0.15">
      <c r="A24" s="72"/>
      <c r="B24" s="364"/>
      <c r="C24" s="366"/>
      <c r="D24" s="366"/>
      <c r="E24" s="366"/>
      <c r="F24" s="366"/>
      <c r="G24" s="366"/>
      <c r="H24" s="366"/>
      <c r="I24" s="366"/>
      <c r="J24" s="366"/>
      <c r="K24" s="366"/>
      <c r="L24" s="366"/>
      <c r="M24" s="366"/>
      <c r="N24" s="366"/>
    </row>
    <row r="25" spans="1:14" x14ac:dyDescent="0.15">
      <c r="A25" s="79" t="str">
        <f>'Weighting Matrix'!A29</f>
        <v>Financial Attractiveness Score</v>
      </c>
      <c r="B25" s="365">
        <f>SUM(B26:B33)</f>
        <v>2.2000000000000002</v>
      </c>
      <c r="C25" s="365">
        <f t="shared" ref="C25:N25" si="2">SUM(C26:C33)</f>
        <v>2.0500000000000003</v>
      </c>
      <c r="D25" s="365">
        <f t="shared" si="2"/>
        <v>2.3500000000000005</v>
      </c>
      <c r="E25" s="365">
        <f t="shared" si="2"/>
        <v>1.6</v>
      </c>
      <c r="F25" s="365">
        <f t="shared" si="2"/>
        <v>2.25</v>
      </c>
      <c r="G25" s="365">
        <f>SUM(G26:G33)</f>
        <v>2.4</v>
      </c>
      <c r="H25" s="365">
        <f t="shared" si="2"/>
        <v>2.1999999999999997</v>
      </c>
      <c r="I25" s="365">
        <f t="shared" si="2"/>
        <v>2.2999999999999998</v>
      </c>
      <c r="J25" s="365">
        <f t="shared" si="2"/>
        <v>2.2500000000000004</v>
      </c>
      <c r="K25" s="365">
        <f t="shared" si="2"/>
        <v>1.95</v>
      </c>
      <c r="L25" s="365">
        <f t="shared" si="2"/>
        <v>2.2999999999999998</v>
      </c>
      <c r="M25" s="365">
        <f t="shared" si="2"/>
        <v>2.2999999999999998</v>
      </c>
      <c r="N25" s="365">
        <f t="shared" si="2"/>
        <v>2.2999999999999998</v>
      </c>
    </row>
    <row r="26" spans="1:14" x14ac:dyDescent="0.15">
      <c r="A26" s="72" t="str">
        <f>'Weighting Matrix'!A30</f>
        <v>Interest rate adjusted for inflation (%)</v>
      </c>
      <c r="B26" s="364">
        <f>'DIRI WORKBOOK'!$E35*'Weighting Matrix'!B30</f>
        <v>0.60000000000000009</v>
      </c>
      <c r="C26" s="364">
        <f>'DIRI WORKBOOK'!$E35*'Weighting Matrix'!C30</f>
        <v>0.60000000000000009</v>
      </c>
      <c r="D26" s="364">
        <f>'DIRI WORKBOOK'!$E35*'Weighting Matrix'!D30</f>
        <v>0.60000000000000009</v>
      </c>
      <c r="E26" s="364">
        <f>'DIRI WORKBOOK'!$E35*'Weighting Matrix'!E30</f>
        <v>0.60000000000000009</v>
      </c>
      <c r="F26" s="364">
        <f>'DIRI WORKBOOK'!$E35*'Weighting Matrix'!F30</f>
        <v>0.60000000000000009</v>
      </c>
      <c r="G26" s="364">
        <f>'DIRI WORKBOOK'!$E35*'Weighting Matrix'!G30</f>
        <v>1.0499999999999998</v>
      </c>
      <c r="H26" s="364">
        <f>'DIRI WORKBOOK'!$E35*'Weighting Matrix'!H30</f>
        <v>0.89999999999999991</v>
      </c>
      <c r="I26" s="364">
        <f>'DIRI WORKBOOK'!$E35*'Weighting Matrix'!I30</f>
        <v>0.89999999999999991</v>
      </c>
      <c r="J26" s="364">
        <f>'DIRI WORKBOOK'!$E35*'Weighting Matrix'!J30</f>
        <v>0.89999999999999991</v>
      </c>
      <c r="K26" s="364">
        <f>'DIRI WORKBOOK'!$E35*'Weighting Matrix'!K30</f>
        <v>0.30000000000000004</v>
      </c>
      <c r="L26" s="364">
        <f>'DIRI WORKBOOK'!$E35*'Weighting Matrix'!L30</f>
        <v>0.89999999999999991</v>
      </c>
      <c r="M26" s="364">
        <f>'DIRI WORKBOOK'!$E35*'Weighting Matrix'!M30</f>
        <v>0.89999999999999991</v>
      </c>
      <c r="N26" s="364">
        <f>'DIRI WORKBOOK'!$E35*'Weighting Matrix'!N30</f>
        <v>0.89999999999999991</v>
      </c>
    </row>
    <row r="27" spans="1:14" x14ac:dyDescent="0.15">
      <c r="A27" s="72" t="str">
        <f>'Weighting Matrix'!A31</f>
        <v>Lending rate adjusted for inflation (%)</v>
      </c>
      <c r="B27" s="364">
        <f>'DIRI WORKBOOK'!$E36*'Weighting Matrix'!B31</f>
        <v>0</v>
      </c>
      <c r="C27" s="364">
        <f>'DIRI WORKBOOK'!$E36*'Weighting Matrix'!C31</f>
        <v>0</v>
      </c>
      <c r="D27" s="364">
        <f>'DIRI WORKBOOK'!$E36*'Weighting Matrix'!D31</f>
        <v>0</v>
      </c>
      <c r="E27" s="364">
        <f>'DIRI WORKBOOK'!$E36*'Weighting Matrix'!E31</f>
        <v>0</v>
      </c>
      <c r="F27" s="364">
        <f>'DIRI WORKBOOK'!$E36*'Weighting Matrix'!F31</f>
        <v>0</v>
      </c>
      <c r="G27" s="364">
        <f>'DIRI WORKBOOK'!$E36*'Weighting Matrix'!G31</f>
        <v>0</v>
      </c>
      <c r="H27" s="364">
        <f>'DIRI WORKBOOK'!$E36*'Weighting Matrix'!H31</f>
        <v>0.1</v>
      </c>
      <c r="I27" s="364">
        <f>'DIRI WORKBOOK'!$E36*'Weighting Matrix'!I31</f>
        <v>0</v>
      </c>
      <c r="J27" s="364">
        <f>'DIRI WORKBOOK'!$E36*'Weighting Matrix'!J31</f>
        <v>0</v>
      </c>
      <c r="K27" s="364">
        <f>'DIRI WORKBOOK'!$E36*'Weighting Matrix'!K31</f>
        <v>0.35</v>
      </c>
      <c r="L27" s="364">
        <f>'DIRI WORKBOOK'!$E36*'Weighting Matrix'!L31</f>
        <v>0.1</v>
      </c>
      <c r="M27" s="364">
        <f>'DIRI WORKBOOK'!$E36*'Weighting Matrix'!M31</f>
        <v>0.1</v>
      </c>
      <c r="N27" s="364">
        <f>'DIRI WORKBOOK'!$E36*'Weighting Matrix'!N31</f>
        <v>0.1</v>
      </c>
    </row>
    <row r="28" spans="1:14" x14ac:dyDescent="0.15">
      <c r="A28" s="72" t="str">
        <f>'Weighting Matrix'!A32</f>
        <v>USD Coupon on eurobond premium over risk-free rate (US Libor)</v>
      </c>
      <c r="B28" s="364">
        <f>'DIRI WORKBOOK'!$E37*'Weighting Matrix'!B32</f>
        <v>0.15</v>
      </c>
      <c r="C28" s="364">
        <f>'DIRI WORKBOOK'!$E37*'Weighting Matrix'!C32</f>
        <v>0</v>
      </c>
      <c r="D28" s="364">
        <f>'DIRI WORKBOOK'!$E37*'Weighting Matrix'!D32</f>
        <v>0</v>
      </c>
      <c r="E28" s="364">
        <f>'DIRI WORKBOOK'!$E37*'Weighting Matrix'!E32</f>
        <v>0.2</v>
      </c>
      <c r="F28" s="364">
        <f>'DIRI WORKBOOK'!$E37*'Weighting Matrix'!F32</f>
        <v>0.15</v>
      </c>
      <c r="G28" s="364">
        <f>'DIRI WORKBOOK'!$E37*'Weighting Matrix'!G32</f>
        <v>0</v>
      </c>
      <c r="H28" s="364">
        <f>'DIRI WORKBOOK'!$E37*'Weighting Matrix'!H32</f>
        <v>0</v>
      </c>
      <c r="I28" s="364">
        <f>'DIRI WORKBOOK'!$E37*'Weighting Matrix'!I32</f>
        <v>0.1</v>
      </c>
      <c r="J28" s="364">
        <f>'DIRI WORKBOOK'!$E37*'Weighting Matrix'!J32</f>
        <v>0.05</v>
      </c>
      <c r="K28" s="364">
        <f>'DIRI WORKBOOK'!$E37*'Weighting Matrix'!K32</f>
        <v>0</v>
      </c>
      <c r="L28" s="364">
        <f>'DIRI WORKBOOK'!$E37*'Weighting Matrix'!L32</f>
        <v>0.05</v>
      </c>
      <c r="M28" s="364">
        <f>'DIRI WORKBOOK'!$E37*'Weighting Matrix'!M32</f>
        <v>0.05</v>
      </c>
      <c r="N28" s="364">
        <f>'DIRI WORKBOOK'!$E37*'Weighting Matrix'!N32</f>
        <v>0.05</v>
      </c>
    </row>
    <row r="29" spans="1:14" x14ac:dyDescent="0.15">
      <c r="A29" s="72" t="str">
        <f>'Weighting Matrix'!A33</f>
        <v>Coupon on domestic bond adjusted for inflation</v>
      </c>
      <c r="B29" s="364">
        <f>'DIRI WORKBOOK'!$E38*'Weighting Matrix'!B33</f>
        <v>0.44999999999999996</v>
      </c>
      <c r="C29" s="364">
        <f>'DIRI WORKBOOK'!$E38*'Weighting Matrix'!C33</f>
        <v>0.60000000000000009</v>
      </c>
      <c r="D29" s="364">
        <f>'DIRI WORKBOOK'!$E38*'Weighting Matrix'!D33</f>
        <v>0.60000000000000009</v>
      </c>
      <c r="E29" s="364">
        <f>'DIRI WORKBOOK'!$E38*'Weighting Matrix'!E33</f>
        <v>0.30000000000000004</v>
      </c>
      <c r="F29" s="364">
        <f>'DIRI WORKBOOK'!$E38*'Weighting Matrix'!F33</f>
        <v>0.30000000000000004</v>
      </c>
      <c r="G29" s="364">
        <f>'DIRI WORKBOOK'!$E38*'Weighting Matrix'!G33</f>
        <v>0.30000000000000004</v>
      </c>
      <c r="H29" s="364">
        <f>'DIRI WORKBOOK'!$E38*'Weighting Matrix'!H33</f>
        <v>0.30000000000000004</v>
      </c>
      <c r="I29" s="364">
        <f>'DIRI WORKBOOK'!$E38*'Weighting Matrix'!I33</f>
        <v>0.30000000000000004</v>
      </c>
      <c r="J29" s="364">
        <f>'DIRI WORKBOOK'!$E38*'Weighting Matrix'!J33</f>
        <v>0.15000000000000002</v>
      </c>
      <c r="K29" s="364">
        <f>'DIRI WORKBOOK'!$E38*'Weighting Matrix'!K33</f>
        <v>0.15000000000000002</v>
      </c>
      <c r="L29" s="364">
        <f>'DIRI WORKBOOK'!$E38*'Weighting Matrix'!L33</f>
        <v>0.44999999999999996</v>
      </c>
      <c r="M29" s="364">
        <f>'DIRI WORKBOOK'!$E38*'Weighting Matrix'!M33</f>
        <v>0.44999999999999996</v>
      </c>
      <c r="N29" s="364">
        <f>'DIRI WORKBOOK'!$E38*'Weighting Matrix'!N33</f>
        <v>0.44999999999999996</v>
      </c>
    </row>
    <row r="30" spans="1:14" x14ac:dyDescent="0.15">
      <c r="A30" s="72" t="str">
        <f>'Weighting Matrix'!A34</f>
        <v>Matching from the Diaspora survey - is the current average bond rate higher than the expected returns by the Diaspora?</v>
      </c>
      <c r="B30" s="364">
        <f>'DIRI WORKBOOK'!$E39*'Weighting Matrix'!B34</f>
        <v>0.15</v>
      </c>
      <c r="C30" s="364">
        <f>'DIRI WORKBOOK'!$E39*'Weighting Matrix'!C34</f>
        <v>0.2</v>
      </c>
      <c r="D30" s="364">
        <f>'DIRI WORKBOOK'!$E39*'Weighting Matrix'!D34</f>
        <v>0.2</v>
      </c>
      <c r="E30" s="364">
        <f>'DIRI WORKBOOK'!$E39*'Weighting Matrix'!E34</f>
        <v>0.5</v>
      </c>
      <c r="F30" s="364">
        <f>'DIRI WORKBOOK'!$E39*'Weighting Matrix'!F34</f>
        <v>0.15</v>
      </c>
      <c r="G30" s="364">
        <f>'DIRI WORKBOOK'!$E39*'Weighting Matrix'!G34</f>
        <v>0.25</v>
      </c>
      <c r="H30" s="364">
        <f>'DIRI WORKBOOK'!$E39*'Weighting Matrix'!H34</f>
        <v>0.25</v>
      </c>
      <c r="I30" s="364">
        <f>'DIRI WORKBOOK'!$E39*'Weighting Matrix'!I34</f>
        <v>0.2</v>
      </c>
      <c r="J30" s="364">
        <f>'DIRI WORKBOOK'!$E39*'Weighting Matrix'!J34</f>
        <v>0.2</v>
      </c>
      <c r="K30" s="364">
        <f>'DIRI WORKBOOK'!$E39*'Weighting Matrix'!K34</f>
        <v>0.05</v>
      </c>
      <c r="L30" s="364">
        <f>'DIRI WORKBOOK'!$E39*'Weighting Matrix'!L34</f>
        <v>0.15</v>
      </c>
      <c r="M30" s="364">
        <f>'DIRI WORKBOOK'!$E39*'Weighting Matrix'!M34</f>
        <v>0.15</v>
      </c>
      <c r="N30" s="364">
        <f>'DIRI WORKBOOK'!$E39*'Weighting Matrix'!N34</f>
        <v>0.15</v>
      </c>
    </row>
    <row r="31" spans="1:14" x14ac:dyDescent="0.15">
      <c r="A31" s="72" t="str">
        <f>'Weighting Matrix'!A35</f>
        <v>Long term FX volatility (1970-2013)</v>
      </c>
      <c r="B31" s="364">
        <f>'DIRI WORKBOOK'!$E40*'Weighting Matrix'!B35</f>
        <v>0.30000000000000004</v>
      </c>
      <c r="C31" s="364">
        <f>'DIRI WORKBOOK'!$E40*'Weighting Matrix'!C35</f>
        <v>0.15000000000000002</v>
      </c>
      <c r="D31" s="364">
        <f>'DIRI WORKBOOK'!$E40*'Weighting Matrix'!D35</f>
        <v>0.15000000000000002</v>
      </c>
      <c r="E31" s="364">
        <f>'DIRI WORKBOOK'!$E40*'Weighting Matrix'!E35</f>
        <v>0</v>
      </c>
      <c r="F31" s="364">
        <f>'DIRI WORKBOOK'!$E40*'Weighting Matrix'!F35</f>
        <v>0.30000000000000004</v>
      </c>
      <c r="G31" s="364">
        <f>'DIRI WORKBOOK'!$E40*'Weighting Matrix'!G35</f>
        <v>0.30000000000000004</v>
      </c>
      <c r="H31" s="364">
        <f>'DIRI WORKBOOK'!$E40*'Weighting Matrix'!H35</f>
        <v>0.15000000000000002</v>
      </c>
      <c r="I31" s="364">
        <f>'DIRI WORKBOOK'!$E40*'Weighting Matrix'!I35</f>
        <v>0.30000000000000004</v>
      </c>
      <c r="J31" s="364">
        <f>'DIRI WORKBOOK'!$E40*'Weighting Matrix'!J35</f>
        <v>0.15000000000000002</v>
      </c>
      <c r="K31" s="364">
        <f>'DIRI WORKBOOK'!$E40*'Weighting Matrix'!K35</f>
        <v>0.30000000000000004</v>
      </c>
      <c r="L31" s="364">
        <f>'DIRI WORKBOOK'!$E40*'Weighting Matrix'!L35</f>
        <v>0.15000000000000002</v>
      </c>
      <c r="M31" s="364">
        <f>'DIRI WORKBOOK'!$E40*'Weighting Matrix'!M35</f>
        <v>0.15000000000000002</v>
      </c>
      <c r="N31" s="364">
        <f>'DIRI WORKBOOK'!$E40*'Weighting Matrix'!N35</f>
        <v>0.15000000000000002</v>
      </c>
    </row>
    <row r="32" spans="1:14" x14ac:dyDescent="0.15">
      <c r="A32" s="72" t="str">
        <f>'Weighting Matrix'!A36</f>
        <v>FX Volatility (last 3 years); domestic currency/USD</v>
      </c>
      <c r="B32" s="364">
        <f>'DIRI WORKBOOK'!$E41*'Weighting Matrix'!B36</f>
        <v>0.4</v>
      </c>
      <c r="C32" s="364">
        <f>'DIRI WORKBOOK'!$E41*'Weighting Matrix'!C36</f>
        <v>0.4</v>
      </c>
      <c r="D32" s="364">
        <f>'DIRI WORKBOOK'!$E41*'Weighting Matrix'!D36</f>
        <v>0.6</v>
      </c>
      <c r="E32" s="364">
        <f>'DIRI WORKBOOK'!$E41*'Weighting Matrix'!E36</f>
        <v>0</v>
      </c>
      <c r="F32" s="364">
        <f>'DIRI WORKBOOK'!$E41*'Weighting Matrix'!F36</f>
        <v>0.6</v>
      </c>
      <c r="G32" s="364">
        <f>'DIRI WORKBOOK'!$E41*'Weighting Matrix'!G36</f>
        <v>0.4</v>
      </c>
      <c r="H32" s="364">
        <f>'DIRI WORKBOOK'!$E41*'Weighting Matrix'!H36</f>
        <v>0.4</v>
      </c>
      <c r="I32" s="364">
        <f>'DIRI WORKBOOK'!$E41*'Weighting Matrix'!I36</f>
        <v>0.4</v>
      </c>
      <c r="J32" s="364">
        <f>'DIRI WORKBOOK'!$E41*'Weighting Matrix'!J36</f>
        <v>0.6</v>
      </c>
      <c r="K32" s="364">
        <f>'DIRI WORKBOOK'!$E41*'Weighting Matrix'!K36</f>
        <v>0.6</v>
      </c>
      <c r="L32" s="364">
        <f>'DIRI WORKBOOK'!$E41*'Weighting Matrix'!L36</f>
        <v>0.4</v>
      </c>
      <c r="M32" s="364">
        <f>'DIRI WORKBOOK'!$E41*'Weighting Matrix'!M36</f>
        <v>0.4</v>
      </c>
      <c r="N32" s="364">
        <f>'DIRI WORKBOOK'!$E41*'Weighting Matrix'!N36</f>
        <v>0.4</v>
      </c>
    </row>
    <row r="33" spans="1:14" x14ac:dyDescent="0.15">
      <c r="A33" s="72" t="str">
        <f>'Weighting Matrix'!A37</f>
        <v>Depreciation (last 3 years spot) - devaluation assets</v>
      </c>
      <c r="B33" s="364">
        <f>'DIRI WORKBOOK'!$E42*'Weighting Matrix'!B37</f>
        <v>0.15</v>
      </c>
      <c r="C33" s="364">
        <f>'DIRI WORKBOOK'!$E42*'Weighting Matrix'!C37</f>
        <v>0.1</v>
      </c>
      <c r="D33" s="364">
        <f>'DIRI WORKBOOK'!$E42*'Weighting Matrix'!D37</f>
        <v>0.2</v>
      </c>
      <c r="E33" s="364">
        <f>'DIRI WORKBOOK'!$E42*'Weighting Matrix'!E37</f>
        <v>0</v>
      </c>
      <c r="F33" s="364">
        <f>'DIRI WORKBOOK'!$E42*'Weighting Matrix'!F37</f>
        <v>0.15</v>
      </c>
      <c r="G33" s="364">
        <f>'DIRI WORKBOOK'!$E42*'Weighting Matrix'!G37</f>
        <v>0.1</v>
      </c>
      <c r="H33" s="364">
        <f>'DIRI WORKBOOK'!$E42*'Weighting Matrix'!H37</f>
        <v>0.1</v>
      </c>
      <c r="I33" s="364">
        <f>'DIRI WORKBOOK'!$E42*'Weighting Matrix'!I37</f>
        <v>0.1</v>
      </c>
      <c r="J33" s="364">
        <f>'DIRI WORKBOOK'!$E42*'Weighting Matrix'!J37</f>
        <v>0.2</v>
      </c>
      <c r="K33" s="364">
        <f>'DIRI WORKBOOK'!$E42*'Weighting Matrix'!K37</f>
        <v>0.2</v>
      </c>
      <c r="L33" s="364">
        <f>'DIRI WORKBOOK'!$E42*'Weighting Matrix'!L37</f>
        <v>0.1</v>
      </c>
      <c r="M33" s="364">
        <f>'DIRI WORKBOOK'!$E42*'Weighting Matrix'!M37</f>
        <v>0.1</v>
      </c>
      <c r="N33" s="364">
        <f>'DIRI WORKBOOK'!$E42*'Weighting Matrix'!N37</f>
        <v>0.1</v>
      </c>
    </row>
    <row r="34" spans="1:14" x14ac:dyDescent="0.15">
      <c r="A34" s="72"/>
      <c r="B34" s="364"/>
      <c r="C34" s="367"/>
      <c r="D34" s="367"/>
      <c r="E34" s="367"/>
      <c r="F34" s="367"/>
      <c r="G34" s="367"/>
      <c r="H34" s="367"/>
      <c r="I34" s="367"/>
      <c r="J34" s="367"/>
      <c r="K34" s="367"/>
      <c r="L34" s="367"/>
      <c r="M34" s="367"/>
      <c r="N34" s="367"/>
    </row>
    <row r="35" spans="1:14" x14ac:dyDescent="0.15">
      <c r="A35" s="79" t="str">
        <f>'Weighting Matrix'!A39</f>
        <v>Diaspora Investment Ability Score</v>
      </c>
      <c r="B35" s="365">
        <f>SUM(B36:B43)</f>
        <v>2.4</v>
      </c>
      <c r="C35" s="365">
        <f t="shared" ref="C35:N35" si="3">SUM(C36:C43)</f>
        <v>2.4</v>
      </c>
      <c r="D35" s="365">
        <f t="shared" si="3"/>
        <v>2.4</v>
      </c>
      <c r="E35" s="365">
        <f t="shared" si="3"/>
        <v>2.4</v>
      </c>
      <c r="F35" s="365">
        <f t="shared" si="3"/>
        <v>2.3499999999999996</v>
      </c>
      <c r="G35" s="365">
        <f t="shared" si="3"/>
        <v>2.3000000000000003</v>
      </c>
      <c r="H35" s="365">
        <f t="shared" si="3"/>
        <v>2.3000000000000003</v>
      </c>
      <c r="I35" s="365">
        <f t="shared" si="3"/>
        <v>2.25</v>
      </c>
      <c r="J35" s="365">
        <f t="shared" si="3"/>
        <v>2.2000000000000002</v>
      </c>
      <c r="K35" s="365">
        <f t="shared" si="3"/>
        <v>2.2000000000000002</v>
      </c>
      <c r="L35" s="365">
        <f t="shared" si="3"/>
        <v>2.3000000000000003</v>
      </c>
      <c r="M35" s="365">
        <f t="shared" si="3"/>
        <v>2.3000000000000003</v>
      </c>
      <c r="N35" s="365">
        <f t="shared" si="3"/>
        <v>2.4000000000000004</v>
      </c>
    </row>
    <row r="36" spans="1:14" x14ac:dyDescent="0.15">
      <c r="A36" s="72" t="str">
        <f>'Weighting Matrix'!A40</f>
        <v>Total Diaspora population (Formal estimates)</v>
      </c>
      <c r="B36" s="101">
        <f>'DIRI WORKBOOK'!$E59*'Weighting Matrix'!B40</f>
        <v>0.44999999999999996</v>
      </c>
      <c r="C36" s="364">
        <f>'DIRI WORKBOOK'!$E59*'Weighting Matrix'!C40</f>
        <v>0.44999999999999996</v>
      </c>
      <c r="D36" s="364">
        <f>'DIRI WORKBOOK'!$E59*'Weighting Matrix'!D40</f>
        <v>0.44999999999999996</v>
      </c>
      <c r="E36" s="364">
        <f>'DIRI WORKBOOK'!$E59*'Weighting Matrix'!E40</f>
        <v>0.44999999999999996</v>
      </c>
      <c r="F36" s="364">
        <f>'DIRI WORKBOOK'!$E59*'Weighting Matrix'!F40</f>
        <v>0.30000000000000004</v>
      </c>
      <c r="G36" s="364">
        <f>'DIRI WORKBOOK'!$E59*'Weighting Matrix'!G40</f>
        <v>0.15000000000000002</v>
      </c>
      <c r="H36" s="364">
        <f>'DIRI WORKBOOK'!$E59*'Weighting Matrix'!H40</f>
        <v>0.15000000000000002</v>
      </c>
      <c r="I36" s="364">
        <f>'DIRI WORKBOOK'!$E59*'Weighting Matrix'!I40</f>
        <v>0.15000000000000002</v>
      </c>
      <c r="J36" s="364">
        <f>'DIRI WORKBOOK'!$E59*'Weighting Matrix'!J40</f>
        <v>0.15000000000000002</v>
      </c>
      <c r="K36" s="364">
        <f>'DIRI WORKBOOK'!$E59*'Weighting Matrix'!K40</f>
        <v>0.15000000000000002</v>
      </c>
      <c r="L36" s="364">
        <f>'DIRI WORKBOOK'!$E59*'Weighting Matrix'!L40</f>
        <v>0.15000000000000002</v>
      </c>
      <c r="M36" s="364">
        <f>'DIRI WORKBOOK'!$E59*'Weighting Matrix'!M40</f>
        <v>0.15000000000000002</v>
      </c>
      <c r="N36" s="364">
        <f>'DIRI WORKBOOK'!$E59*'Weighting Matrix'!N40</f>
        <v>0.30000000000000004</v>
      </c>
    </row>
    <row r="37" spans="1:14" x14ac:dyDescent="0.15">
      <c r="A37" s="72" t="str">
        <f>'Weighting Matrix'!A41</f>
        <v>Bilateral formal remittance estimate (US $ millions)</v>
      </c>
      <c r="B37" s="101">
        <f>'DIRI WORKBOOK'!$E60*'Weighting Matrix'!B41</f>
        <v>0.2</v>
      </c>
      <c r="C37" s="364">
        <f>'DIRI WORKBOOK'!$E60*'Weighting Matrix'!C41</f>
        <v>0.2</v>
      </c>
      <c r="D37" s="364">
        <f>'DIRI WORKBOOK'!$E60*'Weighting Matrix'!D41</f>
        <v>0.2</v>
      </c>
      <c r="E37" s="364">
        <f>'DIRI WORKBOOK'!$E60*'Weighting Matrix'!E41</f>
        <v>0.2</v>
      </c>
      <c r="F37" s="364">
        <f>'DIRI WORKBOOK'!$E60*'Weighting Matrix'!F41</f>
        <v>0.2</v>
      </c>
      <c r="G37" s="364">
        <f>'DIRI WORKBOOK'!$E60*'Weighting Matrix'!G41</f>
        <v>0</v>
      </c>
      <c r="H37" s="364">
        <f>'DIRI WORKBOOK'!$E60*'Weighting Matrix'!H41</f>
        <v>0</v>
      </c>
      <c r="I37" s="364">
        <f>'DIRI WORKBOOK'!$E60*'Weighting Matrix'!I41</f>
        <v>0.3</v>
      </c>
      <c r="J37" s="364">
        <f>'DIRI WORKBOOK'!$E60*'Weighting Matrix'!J41</f>
        <v>0.3</v>
      </c>
      <c r="K37" s="364">
        <f>'DIRI WORKBOOK'!$E60*'Weighting Matrix'!K41</f>
        <v>0.3</v>
      </c>
      <c r="L37" s="364">
        <f>'DIRI WORKBOOK'!$E60*'Weighting Matrix'!L41</f>
        <v>0</v>
      </c>
      <c r="M37" s="364">
        <f>'DIRI WORKBOOK'!$E60*'Weighting Matrix'!M41</f>
        <v>0</v>
      </c>
      <c r="N37" s="364">
        <f>'DIRI WORKBOOK'!$E60*'Weighting Matrix'!N41</f>
        <v>0.3</v>
      </c>
    </row>
    <row r="38" spans="1:14" x14ac:dyDescent="0.15">
      <c r="A38" s="72" t="str">
        <f>'Weighting Matrix'!A42</f>
        <v>Concentration of Diaspora (% of Diaspora in top 3 countries)</v>
      </c>
      <c r="B38" s="101">
        <f>'DIRI WORKBOOK'!$E61*'Weighting Matrix'!B42</f>
        <v>0.30000000000000004</v>
      </c>
      <c r="C38" s="364">
        <f>'DIRI WORKBOOK'!$E61*'Weighting Matrix'!C42</f>
        <v>0.30000000000000004</v>
      </c>
      <c r="D38" s="364">
        <f>'DIRI WORKBOOK'!$E61*'Weighting Matrix'!D42</f>
        <v>0.30000000000000004</v>
      </c>
      <c r="E38" s="364">
        <f>'DIRI WORKBOOK'!$E61*'Weighting Matrix'!E42</f>
        <v>0.30000000000000004</v>
      </c>
      <c r="F38" s="364">
        <f>'DIRI WORKBOOK'!$E61*'Weighting Matrix'!F42</f>
        <v>0.30000000000000004</v>
      </c>
      <c r="G38" s="364">
        <f>'DIRI WORKBOOK'!$E61*'Weighting Matrix'!G42</f>
        <v>0.15000000000000002</v>
      </c>
      <c r="H38" s="364">
        <f>'DIRI WORKBOOK'!$E61*'Weighting Matrix'!H42</f>
        <v>0.15000000000000002</v>
      </c>
      <c r="I38" s="364">
        <f>'DIRI WORKBOOK'!$E61*'Weighting Matrix'!I42</f>
        <v>0.15000000000000002</v>
      </c>
      <c r="J38" s="364">
        <f>'DIRI WORKBOOK'!$E61*'Weighting Matrix'!J42</f>
        <v>0.15000000000000002</v>
      </c>
      <c r="K38" s="364">
        <f>'DIRI WORKBOOK'!$E61*'Weighting Matrix'!K42</f>
        <v>0.15000000000000002</v>
      </c>
      <c r="L38" s="364">
        <f>'DIRI WORKBOOK'!$E61*'Weighting Matrix'!L42</f>
        <v>0.15000000000000002</v>
      </c>
      <c r="M38" s="364">
        <f>'DIRI WORKBOOK'!$E61*'Weighting Matrix'!M42</f>
        <v>0.15000000000000002</v>
      </c>
      <c r="N38" s="364">
        <f>'DIRI WORKBOOK'!$E61*'Weighting Matrix'!N42</f>
        <v>0.30000000000000004</v>
      </c>
    </row>
    <row r="39" spans="1:14" x14ac:dyDescent="0.15">
      <c r="A39" s="72" t="str">
        <f>'Weighting Matrix'!A43</f>
        <v>Level of financial education / financial literacy</v>
      </c>
      <c r="B39" s="101">
        <f>'DIRI WORKBOOK'!$E62*'Weighting Matrix'!B43</f>
        <v>0.3</v>
      </c>
      <c r="C39" s="364">
        <f>'DIRI WORKBOOK'!$E62*'Weighting Matrix'!C43</f>
        <v>0.2</v>
      </c>
      <c r="D39" s="364">
        <f>'DIRI WORKBOOK'!$E62*'Weighting Matrix'!D43</f>
        <v>0.2</v>
      </c>
      <c r="E39" s="364">
        <f>'DIRI WORKBOOK'!$E62*'Weighting Matrix'!E43</f>
        <v>0.2</v>
      </c>
      <c r="F39" s="364">
        <f>'DIRI WORKBOOK'!$E62*'Weighting Matrix'!F43</f>
        <v>0.2</v>
      </c>
      <c r="G39" s="364">
        <f>'DIRI WORKBOOK'!$E62*'Weighting Matrix'!G43</f>
        <v>0.4</v>
      </c>
      <c r="H39" s="364">
        <f>'DIRI WORKBOOK'!$E62*'Weighting Matrix'!H43</f>
        <v>0.4</v>
      </c>
      <c r="I39" s="364">
        <f>'DIRI WORKBOOK'!$E62*'Weighting Matrix'!I43</f>
        <v>0.4</v>
      </c>
      <c r="J39" s="364">
        <f>'DIRI WORKBOOK'!$E62*'Weighting Matrix'!J43</f>
        <v>0.3</v>
      </c>
      <c r="K39" s="364">
        <f>'DIRI WORKBOOK'!$E62*'Weighting Matrix'!K43</f>
        <v>0.3</v>
      </c>
      <c r="L39" s="364">
        <f>'DIRI WORKBOOK'!$E62*'Weighting Matrix'!L43</f>
        <v>0.3</v>
      </c>
      <c r="M39" s="364">
        <f>'DIRI WORKBOOK'!$E62*'Weighting Matrix'!M43</f>
        <v>0.3</v>
      </c>
      <c r="N39" s="364">
        <f>'DIRI WORKBOOK'!$E62*'Weighting Matrix'!N43</f>
        <v>0.2</v>
      </c>
    </row>
    <row r="40" spans="1:14" x14ac:dyDescent="0.15">
      <c r="A40" s="72" t="str">
        <f>'Weighting Matrix'!A44</f>
        <v>Estimated % of the diaspora with investable wealth</v>
      </c>
      <c r="B40" s="101">
        <f>'DIRI WORKBOOK'!$E63*'Weighting Matrix'!B44</f>
        <v>0.44999999999999996</v>
      </c>
      <c r="C40" s="364">
        <f>'DIRI WORKBOOK'!$E63*'Weighting Matrix'!C44</f>
        <v>0.44999999999999996</v>
      </c>
      <c r="D40" s="364">
        <f>'DIRI WORKBOOK'!$E63*'Weighting Matrix'!D44</f>
        <v>0.44999999999999996</v>
      </c>
      <c r="E40" s="364">
        <f>'DIRI WORKBOOK'!$E63*'Weighting Matrix'!E44</f>
        <v>0.44999999999999996</v>
      </c>
      <c r="F40" s="364">
        <f>'DIRI WORKBOOK'!$E63*'Weighting Matrix'!F44</f>
        <v>0.44999999999999996</v>
      </c>
      <c r="G40" s="364">
        <f>'DIRI WORKBOOK'!$E63*'Weighting Matrix'!G44</f>
        <v>0.60000000000000009</v>
      </c>
      <c r="H40" s="364">
        <f>'DIRI WORKBOOK'!$E63*'Weighting Matrix'!H44</f>
        <v>0.60000000000000009</v>
      </c>
      <c r="I40" s="364">
        <f>'DIRI WORKBOOK'!$E63*'Weighting Matrix'!I44</f>
        <v>0.44999999999999996</v>
      </c>
      <c r="J40" s="364">
        <f>'DIRI WORKBOOK'!$E63*'Weighting Matrix'!J44</f>
        <v>0.30000000000000004</v>
      </c>
      <c r="K40" s="364">
        <f>'DIRI WORKBOOK'!$E63*'Weighting Matrix'!K44</f>
        <v>0.30000000000000004</v>
      </c>
      <c r="L40" s="364">
        <f>'DIRI WORKBOOK'!$E63*'Weighting Matrix'!L44</f>
        <v>0.60000000000000009</v>
      </c>
      <c r="M40" s="364">
        <f>'DIRI WORKBOOK'!$E63*'Weighting Matrix'!M44</f>
        <v>0.60000000000000009</v>
      </c>
      <c r="N40" s="364">
        <f>'DIRI WORKBOOK'!$E63*'Weighting Matrix'!N44</f>
        <v>0.60000000000000009</v>
      </c>
    </row>
    <row r="41" spans="1:14" x14ac:dyDescent="0.15">
      <c r="A41" s="72" t="str">
        <f>'Weighting Matrix'!A45</f>
        <v>Estimated Investable Wealth (snapshot)</v>
      </c>
      <c r="B41" s="101">
        <f>'DIRI WORKBOOK'!$E64*'Weighting Matrix'!B45</f>
        <v>0.3</v>
      </c>
      <c r="C41" s="364">
        <f>'DIRI WORKBOOK'!$E64*'Weighting Matrix'!C45</f>
        <v>0.3</v>
      </c>
      <c r="D41" s="364">
        <f>'DIRI WORKBOOK'!$E64*'Weighting Matrix'!D45</f>
        <v>0.3</v>
      </c>
      <c r="E41" s="364">
        <f>'DIRI WORKBOOK'!$E64*'Weighting Matrix'!E45</f>
        <v>0.3</v>
      </c>
      <c r="F41" s="364">
        <f>'DIRI WORKBOOK'!$E64*'Weighting Matrix'!F45</f>
        <v>0.3</v>
      </c>
      <c r="G41" s="364">
        <f>'DIRI WORKBOOK'!$E64*'Weighting Matrix'!G45</f>
        <v>0.4</v>
      </c>
      <c r="H41" s="364">
        <f>'DIRI WORKBOOK'!$E64*'Weighting Matrix'!H45</f>
        <v>0.4</v>
      </c>
      <c r="I41" s="364">
        <f>'DIRI WORKBOOK'!$E64*'Weighting Matrix'!I45</f>
        <v>0.3</v>
      </c>
      <c r="J41" s="364">
        <f>'DIRI WORKBOOK'!$E64*'Weighting Matrix'!J45</f>
        <v>0.3</v>
      </c>
      <c r="K41" s="364">
        <f>'DIRI WORKBOOK'!$E64*'Weighting Matrix'!K45</f>
        <v>0.3</v>
      </c>
      <c r="L41" s="364">
        <f>'DIRI WORKBOOK'!$E64*'Weighting Matrix'!L45</f>
        <v>0.5</v>
      </c>
      <c r="M41" s="364">
        <f>'DIRI WORKBOOK'!$E64*'Weighting Matrix'!M45</f>
        <v>0.5</v>
      </c>
      <c r="N41" s="364">
        <f>'DIRI WORKBOOK'!$E64*'Weighting Matrix'!N45</f>
        <v>0.4</v>
      </c>
    </row>
    <row r="42" spans="1:14" x14ac:dyDescent="0.15">
      <c r="A42" s="72" t="str">
        <f>'Weighting Matrix'!A46</f>
        <v>Estimated investment potential USD mn (migrants + 1st generation)</v>
      </c>
      <c r="B42" s="101">
        <f>'DIRI WORKBOOK'!$E65*'Weighting Matrix'!B46</f>
        <v>0.3</v>
      </c>
      <c r="C42" s="364">
        <f>'DIRI WORKBOOK'!$E65*'Weighting Matrix'!C46</f>
        <v>0.3</v>
      </c>
      <c r="D42" s="364">
        <f>'DIRI WORKBOOK'!$E65*'Weighting Matrix'!D46</f>
        <v>0.3</v>
      </c>
      <c r="E42" s="364">
        <f>'DIRI WORKBOOK'!$E65*'Weighting Matrix'!E46</f>
        <v>0.3</v>
      </c>
      <c r="F42" s="364">
        <f>'DIRI WORKBOOK'!$E65*'Weighting Matrix'!F46</f>
        <v>0.3</v>
      </c>
      <c r="G42" s="364">
        <f>'DIRI WORKBOOK'!$E65*'Weighting Matrix'!G46</f>
        <v>0.4</v>
      </c>
      <c r="H42" s="364">
        <f>'DIRI WORKBOOK'!$E65*'Weighting Matrix'!H46</f>
        <v>0.4</v>
      </c>
      <c r="I42" s="364">
        <f>'DIRI WORKBOOK'!$E65*'Weighting Matrix'!I46</f>
        <v>0.3</v>
      </c>
      <c r="J42" s="364">
        <f>'DIRI WORKBOOK'!$E65*'Weighting Matrix'!J46</f>
        <v>0.3</v>
      </c>
      <c r="K42" s="364">
        <f>'DIRI WORKBOOK'!$E65*'Weighting Matrix'!K46</f>
        <v>0.3</v>
      </c>
      <c r="L42" s="364">
        <f>'DIRI WORKBOOK'!$E65*'Weighting Matrix'!L46</f>
        <v>0.4</v>
      </c>
      <c r="M42" s="364">
        <f>'DIRI WORKBOOK'!$E65*'Weighting Matrix'!M46</f>
        <v>0.5</v>
      </c>
      <c r="N42" s="364">
        <f>'DIRI WORKBOOK'!$E65*'Weighting Matrix'!N46</f>
        <v>0.2</v>
      </c>
    </row>
    <row r="43" spans="1:14" x14ac:dyDescent="0.15">
      <c r="A43" s="72" t="str">
        <f>'Weighting Matrix'!A47</f>
        <v>Diaspora bank accounts in home country (%)</v>
      </c>
      <c r="B43" s="101">
        <f>'DIRI WORKBOOK'!$E66*'Weighting Matrix'!B47</f>
        <v>0.1</v>
      </c>
      <c r="C43" s="364">
        <f>'DIRI WORKBOOK'!$E66*'Weighting Matrix'!C47</f>
        <v>0.2</v>
      </c>
      <c r="D43" s="364">
        <f>'DIRI WORKBOOK'!$E66*'Weighting Matrix'!D47</f>
        <v>0.2</v>
      </c>
      <c r="E43" s="364">
        <f>'DIRI WORKBOOK'!$E66*'Weighting Matrix'!E47</f>
        <v>0.2</v>
      </c>
      <c r="F43" s="364">
        <f>'DIRI WORKBOOK'!$E66*'Weighting Matrix'!F47</f>
        <v>0.3</v>
      </c>
      <c r="G43" s="364">
        <f>'DIRI WORKBOOK'!$E66*'Weighting Matrix'!G47</f>
        <v>0.2</v>
      </c>
      <c r="H43" s="364">
        <f>'DIRI WORKBOOK'!$E66*'Weighting Matrix'!H47</f>
        <v>0.2</v>
      </c>
      <c r="I43" s="364">
        <f>'DIRI WORKBOOK'!$E66*'Weighting Matrix'!I47</f>
        <v>0.2</v>
      </c>
      <c r="J43" s="364">
        <f>'DIRI WORKBOOK'!$E66*'Weighting Matrix'!J47</f>
        <v>0.4</v>
      </c>
      <c r="K43" s="364">
        <f>'DIRI WORKBOOK'!$E66*'Weighting Matrix'!K47</f>
        <v>0.4</v>
      </c>
      <c r="L43" s="364">
        <f>'DIRI WORKBOOK'!$E66*'Weighting Matrix'!L47</f>
        <v>0.2</v>
      </c>
      <c r="M43" s="364">
        <f>'DIRI WORKBOOK'!$E66*'Weighting Matrix'!M47</f>
        <v>0.1</v>
      </c>
      <c r="N43" s="364">
        <f>'DIRI WORKBOOK'!$E66*'Weighting Matrix'!N47</f>
        <v>0.1</v>
      </c>
    </row>
    <row r="44" spans="1:14" x14ac:dyDescent="0.15">
      <c r="A44" s="72"/>
      <c r="B44" s="364"/>
      <c r="C44" s="364"/>
      <c r="D44" s="364"/>
      <c r="E44" s="364"/>
      <c r="F44" s="364"/>
      <c r="G44" s="364"/>
      <c r="H44" s="364"/>
      <c r="I44" s="364"/>
      <c r="J44" s="364"/>
      <c r="K44" s="364"/>
      <c r="L44" s="364"/>
      <c r="M44" s="364"/>
      <c r="N44" s="364"/>
    </row>
    <row r="45" spans="1:14" x14ac:dyDescent="0.15">
      <c r="A45" s="79" t="str">
        <f>'Weighting Matrix'!A49</f>
        <v>Diaspora Investment Willingness Score</v>
      </c>
      <c r="B45" s="365">
        <f>SUM(B46:B52)</f>
        <v>2.75</v>
      </c>
      <c r="C45" s="365">
        <f>SUM(C46:C52)</f>
        <v>2.75</v>
      </c>
      <c r="D45" s="365">
        <f t="shared" ref="D45:N45" si="4">SUM(D46:D52)</f>
        <v>2.75</v>
      </c>
      <c r="E45" s="365">
        <f t="shared" si="4"/>
        <v>2.75</v>
      </c>
      <c r="F45" s="365">
        <f t="shared" si="4"/>
        <v>2.75</v>
      </c>
      <c r="G45" s="365">
        <f t="shared" si="4"/>
        <v>3.3500000000000005</v>
      </c>
      <c r="H45" s="365">
        <f t="shared" si="4"/>
        <v>3.3500000000000005</v>
      </c>
      <c r="I45" s="365">
        <f t="shared" si="4"/>
        <v>3.5999999999999996</v>
      </c>
      <c r="J45" s="365">
        <f t="shared" si="4"/>
        <v>3.7499999999999996</v>
      </c>
      <c r="K45" s="365">
        <f t="shared" si="4"/>
        <v>3.5500000000000003</v>
      </c>
      <c r="L45" s="365">
        <f t="shared" si="4"/>
        <v>3.25</v>
      </c>
      <c r="M45" s="365">
        <f t="shared" si="4"/>
        <v>3.25</v>
      </c>
      <c r="N45" s="365">
        <f t="shared" si="4"/>
        <v>3.6000000000000005</v>
      </c>
    </row>
    <row r="46" spans="1:14" x14ac:dyDescent="0.15">
      <c r="A46" s="72" t="str">
        <f>'Weighting Matrix'!A50</f>
        <v>Dual Citizenship</v>
      </c>
      <c r="B46" s="364">
        <f>'DIRI WORKBOOK'!$E74*'Weighting Matrix'!B50</f>
        <v>0.25</v>
      </c>
      <c r="C46" s="364">
        <f>'DIRI WORKBOOK'!$E74*'Weighting Matrix'!C50</f>
        <v>0.25</v>
      </c>
      <c r="D46" s="364">
        <f>'DIRI WORKBOOK'!$E74*'Weighting Matrix'!D50</f>
        <v>0.25</v>
      </c>
      <c r="E46" s="364">
        <f>'DIRI WORKBOOK'!$E74*'Weighting Matrix'!E50</f>
        <v>0.25</v>
      </c>
      <c r="F46" s="364">
        <f>'DIRI WORKBOOK'!$E74*'Weighting Matrix'!F50</f>
        <v>0.25</v>
      </c>
      <c r="G46" s="364">
        <f>'DIRI WORKBOOK'!$E74*'Weighting Matrix'!G50</f>
        <v>0.25</v>
      </c>
      <c r="H46" s="364">
        <f>'DIRI WORKBOOK'!$E74*'Weighting Matrix'!H50</f>
        <v>0.25</v>
      </c>
      <c r="I46" s="364">
        <f>'DIRI WORKBOOK'!$E74*'Weighting Matrix'!I50</f>
        <v>0.25</v>
      </c>
      <c r="J46" s="364">
        <f>'DIRI WORKBOOK'!$E74*'Weighting Matrix'!J50</f>
        <v>0.5</v>
      </c>
      <c r="K46" s="364">
        <f>'DIRI WORKBOOK'!$E74*'Weighting Matrix'!K50</f>
        <v>0.5</v>
      </c>
      <c r="L46" s="364">
        <f>'DIRI WORKBOOK'!$E74*'Weighting Matrix'!L50</f>
        <v>0.5</v>
      </c>
      <c r="M46" s="364">
        <f>'DIRI WORKBOOK'!$E74*'Weighting Matrix'!M50</f>
        <v>0.5</v>
      </c>
      <c r="N46" s="364">
        <f>'DIRI WORKBOOK'!$E74*'Weighting Matrix'!N50</f>
        <v>0.5</v>
      </c>
    </row>
    <row r="47" spans="1:14" x14ac:dyDescent="0.15">
      <c r="A47" s="72" t="str">
        <f>'Weighting Matrix'!A51</f>
        <v>Diaspora Trust in Government</v>
      </c>
      <c r="B47" s="364">
        <f>'DIRI WORKBOOK'!$E75*'Weighting Matrix'!B51</f>
        <v>0.4</v>
      </c>
      <c r="C47" s="364">
        <f>'DIRI WORKBOOK'!$E75*'Weighting Matrix'!C51</f>
        <v>0.4</v>
      </c>
      <c r="D47" s="364">
        <f>'DIRI WORKBOOK'!$E75*'Weighting Matrix'!D51</f>
        <v>0.4</v>
      </c>
      <c r="E47" s="364">
        <f>'DIRI WORKBOOK'!$E75*'Weighting Matrix'!E51</f>
        <v>0.4</v>
      </c>
      <c r="F47" s="364">
        <f>'DIRI WORKBOOK'!$E75*'Weighting Matrix'!F51</f>
        <v>0.4</v>
      </c>
      <c r="G47" s="364">
        <f>'DIRI WORKBOOK'!$E75*'Weighting Matrix'!G51</f>
        <v>0.1</v>
      </c>
      <c r="H47" s="364">
        <f>'DIRI WORKBOOK'!$E75*'Weighting Matrix'!H51</f>
        <v>0.1</v>
      </c>
      <c r="I47" s="364">
        <f>'DIRI WORKBOOK'!$E75*'Weighting Matrix'!I51</f>
        <v>0.1</v>
      </c>
      <c r="J47" s="364">
        <f>'DIRI WORKBOOK'!$E75*'Weighting Matrix'!J51</f>
        <v>0.1</v>
      </c>
      <c r="K47" s="364">
        <f>'DIRI WORKBOOK'!$E75*'Weighting Matrix'!K51</f>
        <v>0.15</v>
      </c>
      <c r="L47" s="364">
        <f>'DIRI WORKBOOK'!$E75*'Weighting Matrix'!L51</f>
        <v>0.2</v>
      </c>
      <c r="M47" s="364">
        <f>'DIRI WORKBOOK'!$E75*'Weighting Matrix'!M51</f>
        <v>0.2</v>
      </c>
      <c r="N47" s="364">
        <f>'DIRI WORKBOOK'!$E75*'Weighting Matrix'!N51</f>
        <v>0.1</v>
      </c>
    </row>
    <row r="48" spans="1:14" x14ac:dyDescent="0.15">
      <c r="A48" s="72" t="str">
        <f>'Weighting Matrix'!A52</f>
        <v>Existing Diaspora investment (US $)</v>
      </c>
      <c r="B48" s="364">
        <f>'DIRI WORKBOOK'!$E76*'Weighting Matrix'!B52</f>
        <v>0.30000000000000004</v>
      </c>
      <c r="C48" s="364">
        <f>'DIRI WORKBOOK'!$E76*'Weighting Matrix'!C52</f>
        <v>0.30000000000000004</v>
      </c>
      <c r="D48" s="364">
        <f>'DIRI WORKBOOK'!$E76*'Weighting Matrix'!D52</f>
        <v>0.30000000000000004</v>
      </c>
      <c r="E48" s="364">
        <f>'DIRI WORKBOOK'!$E76*'Weighting Matrix'!E52</f>
        <v>0.30000000000000004</v>
      </c>
      <c r="F48" s="364">
        <f>'DIRI WORKBOOK'!$E76*'Weighting Matrix'!F52</f>
        <v>0.30000000000000004</v>
      </c>
      <c r="G48" s="364">
        <f>'DIRI WORKBOOK'!$E76*'Weighting Matrix'!G52</f>
        <v>1.2000000000000002</v>
      </c>
      <c r="H48" s="364">
        <f>'DIRI WORKBOOK'!$E76*'Weighting Matrix'!H52</f>
        <v>1.2000000000000002</v>
      </c>
      <c r="I48" s="364">
        <f>'DIRI WORKBOOK'!$E76*'Weighting Matrix'!I52</f>
        <v>0.44999999999999996</v>
      </c>
      <c r="J48" s="364">
        <f>'DIRI WORKBOOK'!$E76*'Weighting Matrix'!J52</f>
        <v>0.15000000000000002</v>
      </c>
      <c r="K48" s="364">
        <f>'DIRI WORKBOOK'!$E76*'Weighting Matrix'!K52</f>
        <v>0.30000000000000004</v>
      </c>
      <c r="L48" s="364">
        <f>'DIRI WORKBOOK'!$E76*'Weighting Matrix'!L52</f>
        <v>0.75</v>
      </c>
      <c r="M48" s="364">
        <f>'DIRI WORKBOOK'!$E76*'Weighting Matrix'!M52</f>
        <v>0.75</v>
      </c>
      <c r="N48" s="364">
        <f>'DIRI WORKBOOK'!$E76*'Weighting Matrix'!N52</f>
        <v>0.60000000000000009</v>
      </c>
    </row>
    <row r="49" spans="1:15" x14ac:dyDescent="0.15">
      <c r="A49" s="72" t="str">
        <f>'Weighting Matrix'!A53</f>
        <v>Government investment in diaspora (events, scholarships, dedicated programs, etc.) outside country (US$)</v>
      </c>
      <c r="B49" s="364">
        <f>'DIRI WORKBOOK'!$E77*'Weighting Matrix'!B53</f>
        <v>0.8</v>
      </c>
      <c r="C49" s="364">
        <f>'DIRI WORKBOOK'!$E77*'Weighting Matrix'!C53</f>
        <v>0.8</v>
      </c>
      <c r="D49" s="364">
        <f>'DIRI WORKBOOK'!$E77*'Weighting Matrix'!D53</f>
        <v>0.8</v>
      </c>
      <c r="E49" s="364">
        <f>'DIRI WORKBOOK'!$E77*'Weighting Matrix'!E53</f>
        <v>0.8</v>
      </c>
      <c r="F49" s="364">
        <f>'DIRI WORKBOOK'!$E77*'Weighting Matrix'!F53</f>
        <v>0.4</v>
      </c>
      <c r="G49" s="364">
        <f>'DIRI WORKBOOK'!$E77*'Weighting Matrix'!G53</f>
        <v>0.4</v>
      </c>
      <c r="H49" s="364">
        <f>'DIRI WORKBOOK'!$E77*'Weighting Matrix'!H53</f>
        <v>0.4</v>
      </c>
      <c r="I49" s="364">
        <f>'DIRI WORKBOOK'!$E77*'Weighting Matrix'!I53</f>
        <v>1.6</v>
      </c>
      <c r="J49" s="364">
        <f>'DIRI WORKBOOK'!$E77*'Weighting Matrix'!J53</f>
        <v>1</v>
      </c>
      <c r="K49" s="364">
        <f>'DIRI WORKBOOK'!$E77*'Weighting Matrix'!K53</f>
        <v>0.6</v>
      </c>
      <c r="L49" s="364">
        <f>'DIRI WORKBOOK'!$E77*'Weighting Matrix'!L53</f>
        <v>0.4</v>
      </c>
      <c r="M49" s="364">
        <f>'DIRI WORKBOOK'!$E77*'Weighting Matrix'!M53</f>
        <v>0.4</v>
      </c>
      <c r="N49" s="364">
        <f>'DIRI WORKBOOK'!$E77*'Weighting Matrix'!N53</f>
        <v>0.6</v>
      </c>
    </row>
    <row r="50" spans="1:15" s="92" customFormat="1" x14ac:dyDescent="0.15">
      <c r="A50" s="72" t="str">
        <f>'Weighting Matrix'!A54</f>
        <v>Likelihood of diaspora retiring in home country</v>
      </c>
      <c r="B50" s="364">
        <f>'DIRI WORKBOOK'!$E78*'Weighting Matrix'!B54</f>
        <v>0.4</v>
      </c>
      <c r="C50" s="364">
        <f>'DIRI WORKBOOK'!$E78*'Weighting Matrix'!C54</f>
        <v>0.4</v>
      </c>
      <c r="D50" s="364">
        <f>'DIRI WORKBOOK'!$E78*'Weighting Matrix'!D54</f>
        <v>0.4</v>
      </c>
      <c r="E50" s="364">
        <f>'DIRI WORKBOOK'!$E78*'Weighting Matrix'!E54</f>
        <v>0.4</v>
      </c>
      <c r="F50" s="364">
        <f>'DIRI WORKBOOK'!$E78*'Weighting Matrix'!F54</f>
        <v>0.6</v>
      </c>
      <c r="G50" s="364">
        <f>'DIRI WORKBOOK'!$E78*'Weighting Matrix'!G54</f>
        <v>0.6</v>
      </c>
      <c r="H50" s="364">
        <f>'DIRI WORKBOOK'!$E78*'Weighting Matrix'!H54</f>
        <v>0.6</v>
      </c>
      <c r="I50" s="364">
        <f>'DIRI WORKBOOK'!$E78*'Weighting Matrix'!I54</f>
        <v>0.4</v>
      </c>
      <c r="J50" s="364">
        <f>'DIRI WORKBOOK'!$E78*'Weighting Matrix'!J54</f>
        <v>0.8</v>
      </c>
      <c r="K50" s="364">
        <f>'DIRI WORKBOOK'!$E78*'Weighting Matrix'!K54</f>
        <v>0.8</v>
      </c>
      <c r="L50" s="364">
        <f>'DIRI WORKBOOK'!$E78*'Weighting Matrix'!L54</f>
        <v>0.6</v>
      </c>
      <c r="M50" s="364">
        <f>'DIRI WORKBOOK'!$E78*'Weighting Matrix'!M54</f>
        <v>0.6</v>
      </c>
      <c r="N50" s="364">
        <f>'DIRI WORKBOOK'!$E78*'Weighting Matrix'!N54</f>
        <v>0.8</v>
      </c>
    </row>
    <row r="51" spans="1:15" x14ac:dyDescent="0.15">
      <c r="A51" s="72" t="str">
        <f>'Weighting Matrix'!A55</f>
        <v>Financial obligations in home country</v>
      </c>
      <c r="B51" s="364">
        <f>'DIRI WORKBOOK'!$E79*'Weighting Matrix'!B55</f>
        <v>0.4</v>
      </c>
      <c r="C51" s="364">
        <f>'DIRI WORKBOOK'!$E79*'Weighting Matrix'!C55</f>
        <v>0.4</v>
      </c>
      <c r="D51" s="364">
        <f>'DIRI WORKBOOK'!$E79*'Weighting Matrix'!D55</f>
        <v>0.4</v>
      </c>
      <c r="E51" s="364">
        <f>'DIRI WORKBOOK'!$E79*'Weighting Matrix'!E55</f>
        <v>0.4</v>
      </c>
      <c r="F51" s="364">
        <f>'DIRI WORKBOOK'!$E79*'Weighting Matrix'!F55</f>
        <v>0.4</v>
      </c>
      <c r="G51" s="364">
        <f>'DIRI WORKBOOK'!$E79*'Weighting Matrix'!G55</f>
        <v>0.6</v>
      </c>
      <c r="H51" s="364">
        <f>'DIRI WORKBOOK'!$E79*'Weighting Matrix'!H55</f>
        <v>0.6</v>
      </c>
      <c r="I51" s="364">
        <f>'DIRI WORKBOOK'!$E79*'Weighting Matrix'!I55</f>
        <v>0.4</v>
      </c>
      <c r="J51" s="364">
        <f>'DIRI WORKBOOK'!$E79*'Weighting Matrix'!J55</f>
        <v>0.8</v>
      </c>
      <c r="K51" s="364">
        <f>'DIRI WORKBOOK'!$E79*'Weighting Matrix'!K55</f>
        <v>0.6</v>
      </c>
      <c r="L51" s="364">
        <f>'DIRI WORKBOOK'!$E79*'Weighting Matrix'!L55</f>
        <v>0.4</v>
      </c>
      <c r="M51" s="364">
        <f>'DIRI WORKBOOK'!$E79*'Weighting Matrix'!M55</f>
        <v>0.4</v>
      </c>
      <c r="N51" s="364">
        <f>'DIRI WORKBOOK'!$E79*'Weighting Matrix'!N55</f>
        <v>0.6</v>
      </c>
    </row>
    <row r="52" spans="1:15" x14ac:dyDescent="0.15">
      <c r="A52" s="72" t="str">
        <f>'Weighting Matrix'!A56</f>
        <v>Likelihood of re-investing initial investment in COO</v>
      </c>
      <c r="B52" s="364">
        <f>'DIRI WORKBOOK'!$E80*'Weighting Matrix'!B56</f>
        <v>0.2</v>
      </c>
      <c r="C52" s="364">
        <f>'DIRI WORKBOOK'!$E80*'Weighting Matrix'!C56</f>
        <v>0.2</v>
      </c>
      <c r="D52" s="364">
        <f>'DIRI WORKBOOK'!$E80*'Weighting Matrix'!D56</f>
        <v>0.2</v>
      </c>
      <c r="E52" s="364">
        <f>'DIRI WORKBOOK'!$E80*'Weighting Matrix'!E56</f>
        <v>0.2</v>
      </c>
      <c r="F52" s="364">
        <f>'DIRI WORKBOOK'!$E80*'Weighting Matrix'!F56</f>
        <v>0.4</v>
      </c>
      <c r="G52" s="364">
        <f>'DIRI WORKBOOK'!$E80*'Weighting Matrix'!G56</f>
        <v>0.2</v>
      </c>
      <c r="H52" s="364">
        <f>'DIRI WORKBOOK'!$E80*'Weighting Matrix'!H56</f>
        <v>0.2</v>
      </c>
      <c r="I52" s="364">
        <f>'DIRI WORKBOOK'!$E80*'Weighting Matrix'!I56</f>
        <v>0.4</v>
      </c>
      <c r="J52" s="364">
        <f>'DIRI WORKBOOK'!$E80*'Weighting Matrix'!J56</f>
        <v>0.4</v>
      </c>
      <c r="K52" s="364">
        <f>'DIRI WORKBOOK'!$E80*'Weighting Matrix'!K56</f>
        <v>0.6</v>
      </c>
      <c r="L52" s="364">
        <f>'DIRI WORKBOOK'!$E80*'Weighting Matrix'!L56</f>
        <v>0.4</v>
      </c>
      <c r="M52" s="364">
        <f>'DIRI WORKBOOK'!$E80*'Weighting Matrix'!M56</f>
        <v>0.4</v>
      </c>
      <c r="N52" s="364">
        <f>'DIRI WORKBOOK'!$E80*'Weighting Matrix'!N56</f>
        <v>0.4</v>
      </c>
    </row>
    <row r="53" spans="1:15" x14ac:dyDescent="0.15">
      <c r="A53" s="72"/>
      <c r="B53" s="72"/>
      <c r="C53" s="101"/>
      <c r="D53" s="101"/>
      <c r="E53" s="101"/>
      <c r="F53" s="101"/>
      <c r="G53" s="101"/>
      <c r="H53" s="101"/>
      <c r="I53" s="101"/>
      <c r="J53" s="101"/>
      <c r="K53" s="101"/>
      <c r="L53" s="101"/>
      <c r="M53" s="101"/>
      <c r="N53" s="101"/>
    </row>
    <row r="54" spans="1:15" x14ac:dyDescent="0.15">
      <c r="A54" s="72"/>
      <c r="B54" s="72"/>
      <c r="C54" s="81"/>
      <c r="D54" s="81"/>
      <c r="E54" s="81"/>
      <c r="F54" s="81"/>
      <c r="G54" s="81"/>
      <c r="H54" s="81"/>
      <c r="I54" s="81"/>
      <c r="J54" s="81"/>
      <c r="K54" s="81"/>
      <c r="L54" s="81"/>
      <c r="M54" s="81"/>
      <c r="N54" s="81"/>
    </row>
    <row r="55" spans="1:15" x14ac:dyDescent="0.15">
      <c r="A55" s="64"/>
      <c r="B55" s="64"/>
      <c r="C55" s="82"/>
      <c r="D55" s="82"/>
      <c r="E55" s="82"/>
      <c r="F55" s="82"/>
      <c r="G55" s="82"/>
      <c r="H55" s="82"/>
      <c r="I55" s="82"/>
      <c r="J55" s="82"/>
      <c r="K55" s="82"/>
      <c r="L55" s="82"/>
      <c r="M55" s="82"/>
      <c r="N55" s="82"/>
      <c r="O55" s="82"/>
    </row>
    <row r="56" spans="1:15" x14ac:dyDescent="0.15">
      <c r="A56" s="9"/>
      <c r="B56" s="9"/>
    </row>
  </sheetData>
  <sheetProtection password="8558" sheet="1" objects="1" scenarios="1"/>
  <mergeCells count="4">
    <mergeCell ref="B1:F1"/>
    <mergeCell ref="G1:H1"/>
    <mergeCell ref="J1:K1"/>
    <mergeCell ref="L1:N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6"/>
  <sheetViews>
    <sheetView workbookViewId="0">
      <selection activeCell="A40" sqref="A40"/>
    </sheetView>
  </sheetViews>
  <sheetFormatPr baseColWidth="10" defaultColWidth="8.83203125" defaultRowHeight="13" x14ac:dyDescent="0.15"/>
  <cols>
    <col min="1" max="1" width="20.5" customWidth="1"/>
    <col min="6" max="6" width="25.5" customWidth="1"/>
  </cols>
  <sheetData>
    <row r="1" spans="1:6" x14ac:dyDescent="0.15">
      <c r="A1" s="17" t="s">
        <v>895</v>
      </c>
      <c r="B1" s="17" t="s">
        <v>896</v>
      </c>
      <c r="C1" s="17" t="s">
        <v>897</v>
      </c>
      <c r="D1" s="17" t="s">
        <v>898</v>
      </c>
      <c r="E1" s="17" t="s">
        <v>899</v>
      </c>
      <c r="F1" s="17" t="s">
        <v>900</v>
      </c>
    </row>
    <row r="2" spans="1:6" x14ac:dyDescent="0.15">
      <c r="A2" t="s">
        <v>758</v>
      </c>
      <c r="B2" s="20" t="s">
        <v>901</v>
      </c>
      <c r="C2" s="21" t="s">
        <v>902</v>
      </c>
      <c r="D2" s="23"/>
      <c r="E2" s="23"/>
      <c r="F2" s="19">
        <v>35</v>
      </c>
    </row>
    <row r="3" spans="1:6" x14ac:dyDescent="0.15">
      <c r="A3" t="s">
        <v>760</v>
      </c>
      <c r="B3" s="20" t="s">
        <v>903</v>
      </c>
      <c r="C3" s="23"/>
      <c r="D3" s="21" t="s">
        <v>904</v>
      </c>
      <c r="E3" s="23"/>
      <c r="F3" s="19">
        <v>65</v>
      </c>
    </row>
    <row r="4" spans="1:6" x14ac:dyDescent="0.15">
      <c r="A4" t="s">
        <v>637</v>
      </c>
      <c r="B4" s="20" t="s">
        <v>905</v>
      </c>
      <c r="C4" s="21" t="s">
        <v>906</v>
      </c>
      <c r="D4" s="21" t="s">
        <v>869</v>
      </c>
      <c r="E4" s="23"/>
      <c r="F4" s="19">
        <v>41</v>
      </c>
    </row>
    <row r="5" spans="1:6" x14ac:dyDescent="0.15">
      <c r="A5" t="s">
        <v>763</v>
      </c>
      <c r="B5" s="20" t="s">
        <v>901</v>
      </c>
      <c r="C5" s="21" t="s">
        <v>907</v>
      </c>
      <c r="D5" s="21" t="s">
        <v>869</v>
      </c>
      <c r="E5" s="21" t="s">
        <v>869</v>
      </c>
      <c r="F5" s="19">
        <v>15</v>
      </c>
    </row>
    <row r="6" spans="1:6" x14ac:dyDescent="0.15">
      <c r="A6" t="s">
        <v>764</v>
      </c>
      <c r="B6" s="24"/>
      <c r="C6" s="21" t="s">
        <v>902</v>
      </c>
      <c r="D6" s="21" t="s">
        <v>901</v>
      </c>
      <c r="E6" s="23"/>
      <c r="F6" s="19">
        <v>43</v>
      </c>
    </row>
    <row r="7" spans="1:6" x14ac:dyDescent="0.15">
      <c r="A7" t="s">
        <v>885</v>
      </c>
      <c r="B7" s="20" t="s">
        <v>904</v>
      </c>
      <c r="C7" s="23"/>
      <c r="D7" s="21" t="s">
        <v>908</v>
      </c>
      <c r="E7" s="23"/>
      <c r="F7" s="19">
        <v>63</v>
      </c>
    </row>
    <row r="8" spans="1:6" x14ac:dyDescent="0.15">
      <c r="A8" t="s">
        <v>765</v>
      </c>
      <c r="B8" s="25" t="s">
        <v>909</v>
      </c>
      <c r="C8" s="26" t="s">
        <v>910</v>
      </c>
      <c r="D8" s="26" t="s">
        <v>909</v>
      </c>
      <c r="E8" s="26" t="s">
        <v>909</v>
      </c>
      <c r="F8" s="19">
        <v>97</v>
      </c>
    </row>
    <row r="9" spans="1:6" x14ac:dyDescent="0.15">
      <c r="A9" t="s">
        <v>767</v>
      </c>
      <c r="B9" s="25" t="s">
        <v>911</v>
      </c>
      <c r="C9" s="26" t="s">
        <v>912</v>
      </c>
      <c r="D9" s="26" t="s">
        <v>911</v>
      </c>
      <c r="E9" s="26" t="s">
        <v>909</v>
      </c>
      <c r="F9" s="19">
        <v>96</v>
      </c>
    </row>
    <row r="10" spans="1:6" x14ac:dyDescent="0.15">
      <c r="A10" t="s">
        <v>769</v>
      </c>
      <c r="B10" s="20" t="s">
        <v>913</v>
      </c>
      <c r="C10" s="26" t="s">
        <v>914</v>
      </c>
      <c r="D10" s="21" t="s">
        <v>913</v>
      </c>
      <c r="E10" s="23"/>
      <c r="F10" s="19">
        <v>55</v>
      </c>
    </row>
    <row r="11" spans="1:6" x14ac:dyDescent="0.15">
      <c r="A11" t="s">
        <v>771</v>
      </c>
      <c r="B11" s="20" t="s">
        <v>913</v>
      </c>
      <c r="C11" s="26" t="s">
        <v>915</v>
      </c>
      <c r="D11" s="23"/>
      <c r="E11" s="23"/>
      <c r="F11" s="19">
        <v>65</v>
      </c>
    </row>
    <row r="12" spans="1:6" x14ac:dyDescent="0.15">
      <c r="A12" t="s">
        <v>772</v>
      </c>
      <c r="B12" s="20" t="s">
        <v>901</v>
      </c>
      <c r="C12" s="21" t="s">
        <v>907</v>
      </c>
      <c r="D12" s="21" t="s">
        <v>916</v>
      </c>
      <c r="E12" s="23"/>
      <c r="F12" s="19">
        <v>60</v>
      </c>
    </row>
    <row r="13" spans="1:6" x14ac:dyDescent="0.15">
      <c r="A13" t="s">
        <v>773</v>
      </c>
      <c r="B13" s="20" t="s">
        <v>916</v>
      </c>
      <c r="C13" s="26" t="s">
        <v>917</v>
      </c>
      <c r="D13" s="21" t="s">
        <v>916</v>
      </c>
      <c r="E13" s="23"/>
      <c r="F13" s="19">
        <v>40</v>
      </c>
    </row>
    <row r="14" spans="1:6" x14ac:dyDescent="0.15">
      <c r="A14" t="s">
        <v>754</v>
      </c>
      <c r="B14" s="24" t="s">
        <v>918</v>
      </c>
      <c r="C14" s="26" t="s">
        <v>919</v>
      </c>
      <c r="D14" s="23"/>
      <c r="E14" s="23"/>
      <c r="F14" s="19">
        <v>53</v>
      </c>
    </row>
    <row r="15" spans="1:6" x14ac:dyDescent="0.15">
      <c r="A15" t="s">
        <v>776</v>
      </c>
      <c r="B15" s="20" t="s">
        <v>869</v>
      </c>
      <c r="C15" s="21" t="s">
        <v>906</v>
      </c>
      <c r="D15" s="21" t="s">
        <v>869</v>
      </c>
      <c r="E15" s="23"/>
      <c r="F15" s="19">
        <v>25</v>
      </c>
    </row>
    <row r="16" spans="1:6" x14ac:dyDescent="0.15">
      <c r="A16" t="s">
        <v>230</v>
      </c>
      <c r="B16" s="25" t="s">
        <v>920</v>
      </c>
      <c r="C16" s="26" t="s">
        <v>921</v>
      </c>
      <c r="D16" s="26" t="s">
        <v>922</v>
      </c>
      <c r="E16" s="26" t="s">
        <v>923</v>
      </c>
      <c r="F16" s="19">
        <v>88</v>
      </c>
    </row>
    <row r="17" spans="1:6" x14ac:dyDescent="0.15">
      <c r="A17" t="s">
        <v>779</v>
      </c>
      <c r="B17" s="20" t="s">
        <v>905</v>
      </c>
      <c r="C17" s="21" t="s">
        <v>906</v>
      </c>
      <c r="D17" s="23"/>
      <c r="E17" s="23"/>
      <c r="F17" s="19">
        <v>25</v>
      </c>
    </row>
    <row r="18" spans="1:6" x14ac:dyDescent="0.15">
      <c r="A18" t="s">
        <v>601</v>
      </c>
      <c r="B18" s="20" t="s">
        <v>901</v>
      </c>
      <c r="C18" s="23"/>
      <c r="D18" s="26" t="s">
        <v>924</v>
      </c>
      <c r="E18" s="23"/>
      <c r="F18" s="19">
        <v>30</v>
      </c>
    </row>
    <row r="19" spans="1:6" x14ac:dyDescent="0.15">
      <c r="A19" t="s">
        <v>925</v>
      </c>
      <c r="B19" s="25" t="s">
        <v>926</v>
      </c>
      <c r="C19" s="26" t="s">
        <v>927</v>
      </c>
      <c r="D19" s="26" t="s">
        <v>924</v>
      </c>
      <c r="E19" s="23"/>
      <c r="F19" s="19">
        <v>91</v>
      </c>
    </row>
    <row r="20" spans="1:6" x14ac:dyDescent="0.15">
      <c r="A20" t="s">
        <v>780</v>
      </c>
      <c r="B20" s="20" t="s">
        <v>916</v>
      </c>
      <c r="C20" s="26" t="s">
        <v>917</v>
      </c>
      <c r="D20" s="21" t="s">
        <v>916</v>
      </c>
      <c r="E20" s="23"/>
      <c r="F20" s="19">
        <v>38</v>
      </c>
    </row>
    <row r="21" spans="1:6" x14ac:dyDescent="0.15">
      <c r="A21" t="s">
        <v>782</v>
      </c>
      <c r="B21" s="20" t="s">
        <v>869</v>
      </c>
      <c r="C21" s="21" t="s">
        <v>906</v>
      </c>
      <c r="D21" s="23"/>
      <c r="E21" s="23"/>
      <c r="F21" s="19">
        <v>28</v>
      </c>
    </row>
    <row r="22" spans="1:6" x14ac:dyDescent="0.15">
      <c r="A22" t="s">
        <v>640</v>
      </c>
      <c r="B22" s="25" t="s">
        <v>928</v>
      </c>
      <c r="C22" s="26" t="s">
        <v>927</v>
      </c>
      <c r="D22" s="23"/>
      <c r="E22" s="23"/>
      <c r="F22" s="19">
        <v>73</v>
      </c>
    </row>
    <row r="23" spans="1:6" x14ac:dyDescent="0.15">
      <c r="A23" t="s">
        <v>784</v>
      </c>
      <c r="B23" s="20" t="s">
        <v>916</v>
      </c>
      <c r="C23" s="26" t="s">
        <v>914</v>
      </c>
      <c r="D23" s="21" t="s">
        <v>916</v>
      </c>
      <c r="E23" s="21" t="s">
        <v>929</v>
      </c>
      <c r="F23" s="19">
        <v>34</v>
      </c>
    </row>
    <row r="24" spans="1:6" x14ac:dyDescent="0.15">
      <c r="A24" t="s">
        <v>785</v>
      </c>
      <c r="B24" s="20" t="s">
        <v>908</v>
      </c>
      <c r="C24" s="26" t="s">
        <v>930</v>
      </c>
      <c r="D24" s="21" t="s">
        <v>903</v>
      </c>
      <c r="E24" s="23"/>
      <c r="F24" s="19">
        <v>53</v>
      </c>
    </row>
    <row r="25" spans="1:6" x14ac:dyDescent="0.15">
      <c r="A25" t="s">
        <v>642</v>
      </c>
      <c r="B25" s="20" t="s">
        <v>869</v>
      </c>
      <c r="C25" s="23"/>
      <c r="D25" s="23"/>
      <c r="E25" s="23"/>
      <c r="F25" s="19">
        <v>30</v>
      </c>
    </row>
    <row r="26" spans="1:6" x14ac:dyDescent="0.15">
      <c r="A26" t="s">
        <v>787</v>
      </c>
      <c r="B26" s="25" t="s">
        <v>924</v>
      </c>
      <c r="C26" s="21" t="s">
        <v>907</v>
      </c>
      <c r="D26" s="23"/>
      <c r="E26" s="23"/>
      <c r="F26" s="19">
        <v>30</v>
      </c>
    </row>
    <row r="27" spans="1:6" x14ac:dyDescent="0.15">
      <c r="A27" t="s">
        <v>650</v>
      </c>
      <c r="B27" s="20" t="s">
        <v>869</v>
      </c>
      <c r="C27" s="21" t="s">
        <v>907</v>
      </c>
      <c r="D27" s="21" t="s">
        <v>869</v>
      </c>
      <c r="E27" s="23"/>
      <c r="F27" s="19">
        <v>30</v>
      </c>
    </row>
    <row r="28" spans="1:6" x14ac:dyDescent="0.15">
      <c r="A28" t="s">
        <v>646</v>
      </c>
      <c r="B28" s="25" t="s">
        <v>909</v>
      </c>
      <c r="C28" s="26" t="s">
        <v>910</v>
      </c>
      <c r="D28" s="26" t="s">
        <v>909</v>
      </c>
      <c r="E28" s="26" t="s">
        <v>909</v>
      </c>
      <c r="F28" s="19">
        <v>99</v>
      </c>
    </row>
    <row r="29" spans="1:6" x14ac:dyDescent="0.15">
      <c r="A29" t="s">
        <v>648</v>
      </c>
      <c r="B29" s="20" t="s">
        <v>869</v>
      </c>
      <c r="C29" s="23"/>
      <c r="D29" s="21" t="s">
        <v>869</v>
      </c>
      <c r="E29" s="23"/>
      <c r="F29" s="19">
        <v>35</v>
      </c>
    </row>
    <row r="30" spans="1:6" x14ac:dyDescent="0.15">
      <c r="A30" t="s">
        <v>888</v>
      </c>
      <c r="B30" s="24"/>
      <c r="C30" s="26" t="s">
        <v>921</v>
      </c>
      <c r="D30" s="23"/>
      <c r="E30" s="23"/>
      <c r="F30" s="19">
        <v>85</v>
      </c>
    </row>
    <row r="31" spans="1:6" x14ac:dyDescent="0.15">
      <c r="A31" t="s">
        <v>788</v>
      </c>
      <c r="B31" s="25" t="s">
        <v>926</v>
      </c>
      <c r="C31" s="26" t="s">
        <v>931</v>
      </c>
      <c r="D31" s="26" t="s">
        <v>932</v>
      </c>
      <c r="E31" s="26" t="s">
        <v>924</v>
      </c>
      <c r="F31" s="19">
        <v>78</v>
      </c>
    </row>
    <row r="32" spans="1:6" x14ac:dyDescent="0.15">
      <c r="A32" t="s">
        <v>790</v>
      </c>
      <c r="B32" s="25" t="s">
        <v>926</v>
      </c>
      <c r="C32" s="26" t="s">
        <v>931</v>
      </c>
      <c r="D32" s="26" t="s">
        <v>926</v>
      </c>
      <c r="E32" s="26" t="s">
        <v>933</v>
      </c>
      <c r="F32" s="19">
        <v>80</v>
      </c>
    </row>
    <row r="33" spans="1:6" x14ac:dyDescent="0.15">
      <c r="A33" t="s">
        <v>791</v>
      </c>
      <c r="B33" s="20" t="s">
        <v>908</v>
      </c>
      <c r="C33" s="26" t="s">
        <v>930</v>
      </c>
      <c r="D33" s="21" t="s">
        <v>903</v>
      </c>
      <c r="E33" s="21" t="s">
        <v>903</v>
      </c>
      <c r="F33" s="19">
        <v>52</v>
      </c>
    </row>
    <row r="34" spans="1:6" x14ac:dyDescent="0.15">
      <c r="A34" t="s">
        <v>603</v>
      </c>
      <c r="B34" s="24" t="s">
        <v>934</v>
      </c>
      <c r="C34" s="21" t="s">
        <v>906</v>
      </c>
      <c r="D34" s="23"/>
      <c r="E34" s="23"/>
      <c r="F34" s="19">
        <v>25</v>
      </c>
    </row>
    <row r="35" spans="1:6" x14ac:dyDescent="0.15">
      <c r="A35" t="s">
        <v>792</v>
      </c>
      <c r="B35" s="20" t="s">
        <v>916</v>
      </c>
      <c r="C35" s="26" t="s">
        <v>914</v>
      </c>
      <c r="D35" s="21" t="s">
        <v>935</v>
      </c>
      <c r="E35" s="23"/>
      <c r="F35" s="19">
        <v>50</v>
      </c>
    </row>
    <row r="36" spans="1:6" x14ac:dyDescent="0.15">
      <c r="A36" t="s">
        <v>793</v>
      </c>
      <c r="B36" s="20" t="s">
        <v>913</v>
      </c>
      <c r="C36" s="26" t="s">
        <v>914</v>
      </c>
      <c r="D36" s="21" t="s">
        <v>913</v>
      </c>
      <c r="E36" s="23"/>
      <c r="F36" s="19">
        <v>45</v>
      </c>
    </row>
    <row r="37" spans="1:6" x14ac:dyDescent="0.15">
      <c r="A37" t="s">
        <v>889</v>
      </c>
      <c r="B37" s="24"/>
      <c r="C37" s="26" t="s">
        <v>936</v>
      </c>
      <c r="D37" s="23"/>
      <c r="E37" s="23"/>
      <c r="F37" s="19">
        <v>20</v>
      </c>
    </row>
    <row r="38" spans="1:6" x14ac:dyDescent="0.15">
      <c r="A38" t="s">
        <v>794</v>
      </c>
      <c r="B38" s="20" t="s">
        <v>908</v>
      </c>
      <c r="C38" s="26" t="s">
        <v>914</v>
      </c>
      <c r="D38" s="21" t="s">
        <v>913</v>
      </c>
      <c r="E38" s="21" t="s">
        <v>935</v>
      </c>
      <c r="F38" s="19">
        <v>36</v>
      </c>
    </row>
    <row r="39" spans="1:6" x14ac:dyDescent="0.15">
      <c r="A39" t="s">
        <v>795</v>
      </c>
      <c r="B39" s="25" t="s">
        <v>922</v>
      </c>
      <c r="C39" s="26" t="s">
        <v>931</v>
      </c>
      <c r="D39" s="26" t="s">
        <v>922</v>
      </c>
      <c r="E39" s="23"/>
      <c r="F39" s="19">
        <v>81</v>
      </c>
    </row>
    <row r="40" spans="1:6" x14ac:dyDescent="0.15">
      <c r="A40" t="s">
        <v>232</v>
      </c>
      <c r="B40" s="25" t="s">
        <v>909</v>
      </c>
      <c r="C40" s="26" t="s">
        <v>910</v>
      </c>
      <c r="D40" s="26" t="s">
        <v>909</v>
      </c>
      <c r="E40" s="26" t="s">
        <v>909</v>
      </c>
      <c r="F40" s="19">
        <v>100</v>
      </c>
    </row>
    <row r="41" spans="1:6" x14ac:dyDescent="0.15">
      <c r="A41" t="s">
        <v>797</v>
      </c>
      <c r="B41" s="20" t="s">
        <v>916</v>
      </c>
      <c r="C41" s="26" t="s">
        <v>917</v>
      </c>
      <c r="D41" s="21" t="s">
        <v>916</v>
      </c>
      <c r="E41" s="23"/>
      <c r="F41" s="19">
        <v>36</v>
      </c>
    </row>
    <row r="42" spans="1:6" x14ac:dyDescent="0.15">
      <c r="A42" t="s">
        <v>798</v>
      </c>
      <c r="B42" s="20" t="s">
        <v>905</v>
      </c>
      <c r="C42" s="21" t="s">
        <v>906</v>
      </c>
      <c r="D42" s="21" t="s">
        <v>905</v>
      </c>
      <c r="E42" s="23"/>
      <c r="F42" s="19">
        <v>29</v>
      </c>
    </row>
    <row r="43" spans="1:6" x14ac:dyDescent="0.15">
      <c r="A43" t="s">
        <v>664</v>
      </c>
      <c r="B43" s="20" t="s">
        <v>869</v>
      </c>
      <c r="C43" s="21" t="s">
        <v>906</v>
      </c>
      <c r="D43" s="21" t="s">
        <v>869</v>
      </c>
      <c r="E43" s="23"/>
      <c r="F43" s="19">
        <v>28</v>
      </c>
    </row>
    <row r="44" spans="1:6" x14ac:dyDescent="0.15">
      <c r="A44" t="s">
        <v>799</v>
      </c>
      <c r="B44" s="24" t="s">
        <v>934</v>
      </c>
      <c r="C44" s="21" t="s">
        <v>906</v>
      </c>
      <c r="D44" s="21" t="s">
        <v>905</v>
      </c>
      <c r="E44" s="23"/>
      <c r="F44" s="19">
        <v>41</v>
      </c>
    </row>
    <row r="45" spans="1:6" x14ac:dyDescent="0.15">
      <c r="A45" t="s">
        <v>800</v>
      </c>
      <c r="B45" s="25" t="s">
        <v>922</v>
      </c>
      <c r="C45" s="26" t="s">
        <v>931</v>
      </c>
      <c r="D45" s="26" t="s">
        <v>926</v>
      </c>
      <c r="E45" s="26" t="s">
        <v>937</v>
      </c>
      <c r="F45" s="19">
        <v>81</v>
      </c>
    </row>
    <row r="46" spans="1:6" x14ac:dyDescent="0.15">
      <c r="A46" t="s">
        <v>604</v>
      </c>
      <c r="B46" s="20" t="s">
        <v>869</v>
      </c>
      <c r="C46" s="21" t="s">
        <v>902</v>
      </c>
      <c r="D46" s="21" t="s">
        <v>869</v>
      </c>
      <c r="E46" s="23"/>
      <c r="F46" s="19">
        <v>31</v>
      </c>
    </row>
    <row r="47" spans="1:6" x14ac:dyDescent="0.15">
      <c r="A47" t="s">
        <v>890</v>
      </c>
      <c r="B47" s="25" t="s">
        <v>920</v>
      </c>
      <c r="C47" s="26" t="s">
        <v>910</v>
      </c>
      <c r="D47" s="26" t="s">
        <v>909</v>
      </c>
      <c r="E47" s="26" t="s">
        <v>909</v>
      </c>
      <c r="F47" s="19">
        <v>99</v>
      </c>
    </row>
    <row r="48" spans="1:6" x14ac:dyDescent="0.15">
      <c r="A48" t="s">
        <v>801</v>
      </c>
      <c r="B48" s="20" t="s">
        <v>901</v>
      </c>
      <c r="C48" s="26" t="s">
        <v>917</v>
      </c>
      <c r="D48" s="23"/>
      <c r="E48" s="23"/>
      <c r="F48" s="19">
        <v>33</v>
      </c>
    </row>
    <row r="49" spans="1:6" x14ac:dyDescent="0.15">
      <c r="A49" t="s">
        <v>231</v>
      </c>
      <c r="B49" s="25" t="s">
        <v>911</v>
      </c>
      <c r="C49" s="26" t="s">
        <v>912</v>
      </c>
      <c r="D49" s="26" t="s">
        <v>911</v>
      </c>
      <c r="E49" s="26" t="s">
        <v>923</v>
      </c>
      <c r="F49" s="19">
        <v>96</v>
      </c>
    </row>
    <row r="50" spans="1:6" x14ac:dyDescent="0.15">
      <c r="A50" t="s">
        <v>237</v>
      </c>
      <c r="B50" s="25" t="s">
        <v>920</v>
      </c>
      <c r="C50" s="26" t="s">
        <v>938</v>
      </c>
      <c r="D50" s="26" t="s">
        <v>920</v>
      </c>
      <c r="E50" s="26" t="s">
        <v>909</v>
      </c>
      <c r="F50" s="19">
        <v>90</v>
      </c>
    </row>
    <row r="51" spans="1:6" x14ac:dyDescent="0.15">
      <c r="A51" t="s">
        <v>671</v>
      </c>
      <c r="B51" s="25" t="s">
        <v>924</v>
      </c>
      <c r="C51" s="26" t="s">
        <v>939</v>
      </c>
      <c r="D51" s="21" t="s">
        <v>869</v>
      </c>
      <c r="E51" s="23"/>
      <c r="F51" s="19">
        <v>40</v>
      </c>
    </row>
    <row r="52" spans="1:6" x14ac:dyDescent="0.15">
      <c r="A52" t="s">
        <v>802</v>
      </c>
      <c r="B52" s="20" t="s">
        <v>916</v>
      </c>
      <c r="C52" s="26" t="s">
        <v>914</v>
      </c>
      <c r="D52" s="21" t="s">
        <v>916</v>
      </c>
      <c r="E52" s="23"/>
      <c r="F52" s="19">
        <v>38</v>
      </c>
    </row>
    <row r="53" spans="1:6" x14ac:dyDescent="0.15">
      <c r="A53" t="s">
        <v>239</v>
      </c>
      <c r="B53" s="25" t="s">
        <v>909</v>
      </c>
      <c r="C53" s="26" t="s">
        <v>910</v>
      </c>
      <c r="D53" s="26" t="s">
        <v>909</v>
      </c>
      <c r="E53" s="26" t="s">
        <v>909</v>
      </c>
      <c r="F53" s="19">
        <v>100</v>
      </c>
    </row>
    <row r="54" spans="1:6" x14ac:dyDescent="0.15">
      <c r="A54" s="11" t="s">
        <v>229</v>
      </c>
      <c r="B54" s="20" t="s">
        <v>869</v>
      </c>
      <c r="C54" s="21" t="s">
        <v>906</v>
      </c>
      <c r="D54" s="21" t="s">
        <v>869</v>
      </c>
      <c r="E54" s="23"/>
      <c r="F54" s="19">
        <v>31</v>
      </c>
    </row>
    <row r="55" spans="1:6" x14ac:dyDescent="0.15">
      <c r="A55" t="s">
        <v>803</v>
      </c>
      <c r="B55" s="20" t="s">
        <v>901</v>
      </c>
      <c r="C55" s="21" t="s">
        <v>906</v>
      </c>
      <c r="D55" s="21" t="s">
        <v>916</v>
      </c>
      <c r="E55" s="21" t="s">
        <v>940</v>
      </c>
      <c r="F55" s="19">
        <v>10</v>
      </c>
    </row>
    <row r="56" spans="1:6" x14ac:dyDescent="0.15">
      <c r="A56" t="s">
        <v>804</v>
      </c>
      <c r="B56" s="24" t="s">
        <v>918</v>
      </c>
      <c r="C56" s="23"/>
      <c r="D56" s="23"/>
      <c r="E56" s="23"/>
      <c r="F56" s="19"/>
    </row>
    <row r="57" spans="1:6" x14ac:dyDescent="0.15">
      <c r="A57" t="s">
        <v>805</v>
      </c>
      <c r="B57" s="20" t="s">
        <v>916</v>
      </c>
      <c r="C57" s="26" t="s">
        <v>941</v>
      </c>
      <c r="D57" s="21" t="s">
        <v>935</v>
      </c>
      <c r="E57" s="23"/>
      <c r="F57" s="19">
        <v>49</v>
      </c>
    </row>
    <row r="58" spans="1:6" x14ac:dyDescent="0.15">
      <c r="A58" t="s">
        <v>806</v>
      </c>
      <c r="B58" s="20" t="s">
        <v>916</v>
      </c>
      <c r="C58" s="21" t="s">
        <v>902</v>
      </c>
      <c r="D58" s="23"/>
      <c r="E58" s="23"/>
      <c r="F58" s="19">
        <v>33</v>
      </c>
    </row>
    <row r="59" spans="1:6" x14ac:dyDescent="0.15">
      <c r="A59" t="s">
        <v>891</v>
      </c>
      <c r="B59" s="25" t="s">
        <v>911</v>
      </c>
      <c r="C59" s="26" t="s">
        <v>938</v>
      </c>
      <c r="D59" s="26" t="s">
        <v>911</v>
      </c>
      <c r="E59" s="23"/>
      <c r="F59" s="19">
        <v>95</v>
      </c>
    </row>
    <row r="60" spans="1:6" x14ac:dyDescent="0.15">
      <c r="A60" t="s">
        <v>807</v>
      </c>
      <c r="B60" s="20" t="s">
        <v>908</v>
      </c>
      <c r="C60" s="26" t="s">
        <v>915</v>
      </c>
      <c r="D60" s="21" t="s">
        <v>908</v>
      </c>
      <c r="E60" s="23"/>
      <c r="F60" s="19">
        <v>47</v>
      </c>
    </row>
    <row r="61" spans="1:6" x14ac:dyDescent="0.15">
      <c r="A61" t="s">
        <v>808</v>
      </c>
      <c r="B61" s="25" t="s">
        <v>932</v>
      </c>
      <c r="C61" s="26" t="s">
        <v>870</v>
      </c>
      <c r="D61" s="26" t="s">
        <v>932</v>
      </c>
      <c r="E61" s="23"/>
      <c r="F61" s="19">
        <v>55</v>
      </c>
    </row>
    <row r="62" spans="1:6" x14ac:dyDescent="0.15">
      <c r="A62" t="s">
        <v>810</v>
      </c>
      <c r="B62" s="20" t="s">
        <v>908</v>
      </c>
      <c r="C62" s="26" t="s">
        <v>930</v>
      </c>
      <c r="D62" s="21" t="s">
        <v>908</v>
      </c>
      <c r="E62" s="21" t="s">
        <v>903</v>
      </c>
      <c r="F62" s="19">
        <v>48</v>
      </c>
    </row>
    <row r="63" spans="1:6" x14ac:dyDescent="0.15">
      <c r="A63" t="s">
        <v>811</v>
      </c>
      <c r="B63" s="20" t="s">
        <v>908</v>
      </c>
      <c r="C63" s="26" t="s">
        <v>930</v>
      </c>
      <c r="D63" s="21" t="s">
        <v>903</v>
      </c>
      <c r="E63" s="23"/>
      <c r="F63" s="19">
        <v>46</v>
      </c>
    </row>
    <row r="64" spans="1:6" x14ac:dyDescent="0.15">
      <c r="A64" t="s">
        <v>812</v>
      </c>
      <c r="B64" s="20" t="s">
        <v>905</v>
      </c>
      <c r="C64" s="26" t="s">
        <v>939</v>
      </c>
      <c r="D64" s="21" t="s">
        <v>905</v>
      </c>
      <c r="E64" s="23"/>
      <c r="F64" s="19">
        <v>25</v>
      </c>
    </row>
    <row r="65" spans="1:6" x14ac:dyDescent="0.15">
      <c r="A65" t="s">
        <v>813</v>
      </c>
      <c r="B65" s="25" t="s">
        <v>926</v>
      </c>
      <c r="C65" s="26" t="s">
        <v>927</v>
      </c>
      <c r="D65" s="26" t="s">
        <v>926</v>
      </c>
      <c r="E65" s="26" t="s">
        <v>933</v>
      </c>
      <c r="F65" s="19">
        <v>70</v>
      </c>
    </row>
    <row r="66" spans="1:6" x14ac:dyDescent="0.15">
      <c r="A66" t="s">
        <v>942</v>
      </c>
      <c r="B66" s="25" t="s">
        <v>924</v>
      </c>
      <c r="C66" s="26" t="s">
        <v>938</v>
      </c>
      <c r="D66" s="23"/>
      <c r="E66" s="23"/>
      <c r="F66" s="19">
        <v>98</v>
      </c>
    </row>
    <row r="67" spans="1:6" x14ac:dyDescent="0.15">
      <c r="A67" t="s">
        <v>814</v>
      </c>
      <c r="B67" s="25" t="s">
        <v>922</v>
      </c>
      <c r="C67" s="26" t="s">
        <v>931</v>
      </c>
      <c r="D67" s="26" t="s">
        <v>926</v>
      </c>
      <c r="E67" s="23"/>
      <c r="F67" s="19">
        <v>76</v>
      </c>
    </row>
    <row r="68" spans="1:6" ht="26" x14ac:dyDescent="0.15">
      <c r="A68" t="s">
        <v>815</v>
      </c>
      <c r="B68" s="20" t="s">
        <v>903</v>
      </c>
      <c r="C68" s="26" t="s">
        <v>930</v>
      </c>
      <c r="D68" s="21" t="s">
        <v>903</v>
      </c>
      <c r="E68" s="21" t="s">
        <v>943</v>
      </c>
      <c r="F68" s="19">
        <v>60</v>
      </c>
    </row>
    <row r="69" spans="1:6" x14ac:dyDescent="0.15">
      <c r="A69" t="s">
        <v>660</v>
      </c>
      <c r="B69" s="24"/>
      <c r="C69" s="26" t="s">
        <v>917</v>
      </c>
      <c r="D69" s="21" t="s">
        <v>901</v>
      </c>
      <c r="E69" s="23"/>
      <c r="F69" s="19">
        <v>38</v>
      </c>
    </row>
    <row r="70" spans="1:6" x14ac:dyDescent="0.15">
      <c r="A70" t="s">
        <v>816</v>
      </c>
      <c r="B70" s="20" t="s">
        <v>869</v>
      </c>
      <c r="C70" s="21" t="s">
        <v>906</v>
      </c>
      <c r="D70" s="21" t="s">
        <v>869</v>
      </c>
      <c r="E70" s="23"/>
      <c r="F70" s="19">
        <v>24</v>
      </c>
    </row>
    <row r="71" spans="1:6" x14ac:dyDescent="0.15">
      <c r="A71" t="s">
        <v>238</v>
      </c>
      <c r="B71" s="25" t="s">
        <v>926</v>
      </c>
      <c r="C71" s="26" t="s">
        <v>931</v>
      </c>
      <c r="D71" s="26" t="s">
        <v>932</v>
      </c>
      <c r="E71" s="26" t="s">
        <v>932</v>
      </c>
      <c r="F71" s="19">
        <v>78</v>
      </c>
    </row>
    <row r="72" spans="1:6" x14ac:dyDescent="0.15">
      <c r="A72" t="s">
        <v>817</v>
      </c>
      <c r="B72" s="20" t="s">
        <v>901</v>
      </c>
      <c r="C72" s="21" t="s">
        <v>902</v>
      </c>
      <c r="D72" s="23"/>
      <c r="E72" s="23"/>
      <c r="F72" s="19">
        <v>45</v>
      </c>
    </row>
    <row r="73" spans="1:6" x14ac:dyDescent="0.15">
      <c r="A73" t="s">
        <v>818</v>
      </c>
      <c r="B73" s="20" t="s">
        <v>908</v>
      </c>
      <c r="C73" s="26" t="s">
        <v>915</v>
      </c>
      <c r="D73" s="21" t="s">
        <v>903</v>
      </c>
      <c r="E73" s="23"/>
      <c r="F73" s="19">
        <v>61</v>
      </c>
    </row>
    <row r="74" spans="1:6" x14ac:dyDescent="0.15">
      <c r="A74" t="s">
        <v>592</v>
      </c>
      <c r="B74" s="20" t="s">
        <v>901</v>
      </c>
      <c r="C74" s="21" t="s">
        <v>907</v>
      </c>
      <c r="D74" s="21" t="s">
        <v>901</v>
      </c>
      <c r="E74" s="23"/>
      <c r="F74" s="19">
        <v>20</v>
      </c>
    </row>
    <row r="75" spans="1:6" x14ac:dyDescent="0.15">
      <c r="A75" t="s">
        <v>819</v>
      </c>
      <c r="B75" s="25" t="s">
        <v>920</v>
      </c>
      <c r="C75" s="26" t="s">
        <v>938</v>
      </c>
      <c r="D75" s="26" t="s">
        <v>920</v>
      </c>
      <c r="E75" s="23"/>
      <c r="F75" s="19">
        <v>90</v>
      </c>
    </row>
    <row r="76" spans="1:6" x14ac:dyDescent="0.15">
      <c r="A76" t="s">
        <v>820</v>
      </c>
      <c r="B76" s="24" t="s">
        <v>944</v>
      </c>
      <c r="C76" s="21" t="s">
        <v>907</v>
      </c>
      <c r="D76" s="23"/>
      <c r="E76" s="23"/>
      <c r="F76" s="19">
        <v>30</v>
      </c>
    </row>
    <row r="77" spans="1:6" x14ac:dyDescent="0.15">
      <c r="A77" t="s">
        <v>821</v>
      </c>
      <c r="B77" s="25" t="s">
        <v>932</v>
      </c>
      <c r="C77" s="26" t="s">
        <v>870</v>
      </c>
      <c r="D77" s="26" t="s">
        <v>928</v>
      </c>
      <c r="E77" s="26" t="s">
        <v>945</v>
      </c>
      <c r="F77" s="19">
        <v>69</v>
      </c>
    </row>
    <row r="78" spans="1:6" x14ac:dyDescent="0.15">
      <c r="A78" t="s">
        <v>822</v>
      </c>
      <c r="B78" s="20" t="s">
        <v>905</v>
      </c>
      <c r="C78" s="21" t="s">
        <v>906</v>
      </c>
      <c r="D78" s="21" t="s">
        <v>905</v>
      </c>
      <c r="E78" s="23"/>
      <c r="F78" s="19">
        <v>31</v>
      </c>
    </row>
    <row r="79" spans="1:6" x14ac:dyDescent="0.15">
      <c r="A79" t="s">
        <v>681</v>
      </c>
      <c r="B79" s="24"/>
      <c r="C79" s="23"/>
      <c r="D79" s="21" t="s">
        <v>901</v>
      </c>
      <c r="E79" s="23"/>
      <c r="F79" s="19">
        <v>40</v>
      </c>
    </row>
    <row r="80" spans="1:6" x14ac:dyDescent="0.15">
      <c r="A80" t="s">
        <v>875</v>
      </c>
      <c r="B80" s="25" t="s">
        <v>909</v>
      </c>
      <c r="C80" s="23"/>
      <c r="D80" s="23"/>
      <c r="E80" s="23"/>
      <c r="F80" s="19">
        <v>100</v>
      </c>
    </row>
    <row r="81" spans="1:6" x14ac:dyDescent="0.15">
      <c r="A81" t="s">
        <v>823</v>
      </c>
      <c r="B81" s="25" t="s">
        <v>932</v>
      </c>
      <c r="C81" s="26" t="s">
        <v>870</v>
      </c>
      <c r="D81" s="26" t="s">
        <v>928</v>
      </c>
      <c r="E81" s="26" t="s">
        <v>945</v>
      </c>
      <c r="F81" s="19">
        <v>69</v>
      </c>
    </row>
    <row r="82" spans="1:6" x14ac:dyDescent="0.15">
      <c r="A82" t="s">
        <v>824</v>
      </c>
      <c r="B82" s="25" t="s">
        <v>909</v>
      </c>
      <c r="C82" s="26" t="s">
        <v>910</v>
      </c>
      <c r="D82" s="26" t="s">
        <v>909</v>
      </c>
      <c r="E82" s="26" t="s">
        <v>909</v>
      </c>
      <c r="F82" s="19">
        <v>100</v>
      </c>
    </row>
    <row r="83" spans="1:6" x14ac:dyDescent="0.15">
      <c r="A83" t="s">
        <v>946</v>
      </c>
      <c r="B83" s="24"/>
      <c r="C83" s="26" t="s">
        <v>921</v>
      </c>
      <c r="D83" s="26" t="s">
        <v>920</v>
      </c>
      <c r="E83" s="23"/>
      <c r="F83" s="19">
        <v>88</v>
      </c>
    </row>
    <row r="84" spans="1:6" x14ac:dyDescent="0.15">
      <c r="A84" t="s">
        <v>825</v>
      </c>
      <c r="B84" s="20" t="s">
        <v>916</v>
      </c>
      <c r="C84" s="23"/>
      <c r="D84" s="21" t="s">
        <v>935</v>
      </c>
      <c r="E84" s="23"/>
      <c r="F84" s="19">
        <v>48</v>
      </c>
    </row>
    <row r="85" spans="1:6" x14ac:dyDescent="0.15">
      <c r="A85" t="s">
        <v>826</v>
      </c>
      <c r="B85" s="25" t="s">
        <v>928</v>
      </c>
      <c r="C85" s="26" t="s">
        <v>870</v>
      </c>
      <c r="D85" s="26" t="s">
        <v>928</v>
      </c>
      <c r="E85" s="23"/>
      <c r="F85" s="19">
        <v>66</v>
      </c>
    </row>
    <row r="86" spans="1:6" x14ac:dyDescent="0.15">
      <c r="A86" t="s">
        <v>827</v>
      </c>
      <c r="B86" s="24"/>
      <c r="C86" s="21" t="s">
        <v>907</v>
      </c>
      <c r="D86" s="21" t="s">
        <v>901</v>
      </c>
      <c r="E86" s="23"/>
      <c r="F86" s="19"/>
    </row>
    <row r="87" spans="1:6" x14ac:dyDescent="0.15">
      <c r="A87" t="s">
        <v>828</v>
      </c>
      <c r="B87" s="25" t="s">
        <v>928</v>
      </c>
      <c r="C87" s="26" t="s">
        <v>870</v>
      </c>
      <c r="D87" s="26" t="s">
        <v>926</v>
      </c>
      <c r="E87" s="26" t="s">
        <v>933</v>
      </c>
      <c r="F87" s="19">
        <v>74</v>
      </c>
    </row>
    <row r="88" spans="1:6" x14ac:dyDescent="0.15">
      <c r="A88" t="s">
        <v>694</v>
      </c>
      <c r="B88" s="24"/>
      <c r="C88" s="26" t="s">
        <v>947</v>
      </c>
      <c r="D88" s="23"/>
      <c r="E88" s="23"/>
      <c r="F88" s="19">
        <v>65</v>
      </c>
    </row>
    <row r="89" spans="1:6" ht="26" x14ac:dyDescent="0.15">
      <c r="A89" t="s">
        <v>829</v>
      </c>
      <c r="B89" s="20" t="s">
        <v>904</v>
      </c>
      <c r="C89" s="26" t="s">
        <v>870</v>
      </c>
      <c r="D89" s="21" t="s">
        <v>904</v>
      </c>
      <c r="E89" s="21" t="s">
        <v>943</v>
      </c>
      <c r="F89" s="19">
        <v>60</v>
      </c>
    </row>
    <row r="90" spans="1:6" x14ac:dyDescent="0.15">
      <c r="A90" t="s">
        <v>884</v>
      </c>
      <c r="B90" s="24"/>
      <c r="C90" s="21" t="s">
        <v>906</v>
      </c>
      <c r="D90" s="23"/>
      <c r="E90" s="23"/>
      <c r="F90" s="19">
        <v>25</v>
      </c>
    </row>
    <row r="91" spans="1:6" x14ac:dyDescent="0.15">
      <c r="A91" t="s">
        <v>831</v>
      </c>
      <c r="B91" s="20" t="s">
        <v>905</v>
      </c>
      <c r="C91" s="21" t="s">
        <v>906</v>
      </c>
      <c r="D91" s="21" t="s">
        <v>869</v>
      </c>
      <c r="E91" s="23"/>
      <c r="F91" s="19">
        <v>36</v>
      </c>
    </row>
    <row r="92" spans="1:6" x14ac:dyDescent="0.15">
      <c r="A92" t="s">
        <v>832</v>
      </c>
      <c r="B92" s="20" t="s">
        <v>901</v>
      </c>
      <c r="C92" s="21" t="s">
        <v>902</v>
      </c>
      <c r="D92" s="23"/>
      <c r="E92" s="23"/>
      <c r="F92" s="19">
        <v>40</v>
      </c>
    </row>
    <row r="93" spans="1:6" x14ac:dyDescent="0.15">
      <c r="A93" t="s">
        <v>948</v>
      </c>
      <c r="B93" s="20" t="s">
        <v>908</v>
      </c>
      <c r="C93" s="23"/>
      <c r="D93" s="23"/>
      <c r="E93" s="23"/>
      <c r="F93" s="19">
        <v>55</v>
      </c>
    </row>
    <row r="94" spans="1:6" x14ac:dyDescent="0.15">
      <c r="A94" t="s">
        <v>594</v>
      </c>
      <c r="B94" s="20" t="s">
        <v>908</v>
      </c>
      <c r="C94" s="26" t="s">
        <v>941</v>
      </c>
      <c r="D94" s="21" t="s">
        <v>908</v>
      </c>
      <c r="E94" s="23"/>
      <c r="F94" s="19">
        <v>54</v>
      </c>
    </row>
    <row r="95" spans="1:6" x14ac:dyDescent="0.15">
      <c r="A95" t="s">
        <v>696</v>
      </c>
      <c r="B95" s="24" t="s">
        <v>918</v>
      </c>
      <c r="C95" s="26" t="s">
        <v>919</v>
      </c>
      <c r="D95" s="23" t="s">
        <v>949</v>
      </c>
      <c r="E95" s="23"/>
      <c r="F95" s="19">
        <v>30</v>
      </c>
    </row>
    <row r="96" spans="1:6" x14ac:dyDescent="0.15">
      <c r="A96" t="s">
        <v>595</v>
      </c>
      <c r="B96" s="24"/>
      <c r="C96" s="26" t="s">
        <v>941</v>
      </c>
      <c r="D96" s="21" t="s">
        <v>913</v>
      </c>
      <c r="E96" s="23"/>
      <c r="F96" s="19">
        <v>55</v>
      </c>
    </row>
    <row r="97" spans="1:6" x14ac:dyDescent="0.15">
      <c r="A97" t="s">
        <v>233</v>
      </c>
      <c r="B97" s="25" t="s">
        <v>909</v>
      </c>
      <c r="C97" s="26" t="s">
        <v>910</v>
      </c>
      <c r="D97" s="26" t="s">
        <v>909</v>
      </c>
      <c r="E97" s="26" t="s">
        <v>909</v>
      </c>
      <c r="F97" s="19">
        <v>100</v>
      </c>
    </row>
    <row r="98" spans="1:6" x14ac:dyDescent="0.15">
      <c r="A98" t="s">
        <v>833</v>
      </c>
      <c r="B98" s="25" t="s">
        <v>920</v>
      </c>
      <c r="C98" s="26" t="s">
        <v>910</v>
      </c>
      <c r="D98" s="26" t="s">
        <v>920</v>
      </c>
      <c r="E98" s="23"/>
      <c r="F98" s="19">
        <v>90</v>
      </c>
    </row>
    <row r="99" spans="1:6" x14ac:dyDescent="0.15">
      <c r="A99" t="s">
        <v>834</v>
      </c>
      <c r="B99" s="20" t="s">
        <v>869</v>
      </c>
      <c r="C99" s="21" t="s">
        <v>907</v>
      </c>
      <c r="D99" s="21" t="s">
        <v>869</v>
      </c>
      <c r="E99" s="23"/>
      <c r="F99" s="19">
        <v>33</v>
      </c>
    </row>
    <row r="100" spans="1:6" x14ac:dyDescent="0.15">
      <c r="A100" s="11" t="s">
        <v>590</v>
      </c>
      <c r="B100" s="20" t="s">
        <v>869</v>
      </c>
      <c r="C100" s="21" t="s">
        <v>907</v>
      </c>
      <c r="D100" s="21" t="s">
        <v>901</v>
      </c>
      <c r="E100" s="23"/>
      <c r="F100" s="19">
        <v>28</v>
      </c>
    </row>
    <row r="101" spans="1:6" x14ac:dyDescent="0.15">
      <c r="A101" t="s">
        <v>835</v>
      </c>
      <c r="B101" s="25" t="s">
        <v>909</v>
      </c>
      <c r="C101" s="26" t="s">
        <v>910</v>
      </c>
      <c r="D101" s="26" t="s">
        <v>909</v>
      </c>
      <c r="E101" s="26" t="s">
        <v>909</v>
      </c>
      <c r="F101" s="19">
        <v>99</v>
      </c>
    </row>
    <row r="102" spans="1:6" x14ac:dyDescent="0.15">
      <c r="A102" t="s">
        <v>836</v>
      </c>
      <c r="B102" s="20" t="s">
        <v>935</v>
      </c>
      <c r="C102" s="26" t="s">
        <v>915</v>
      </c>
      <c r="D102" s="21" t="s">
        <v>908</v>
      </c>
      <c r="E102" s="23"/>
      <c r="F102" s="19">
        <v>78</v>
      </c>
    </row>
    <row r="103" spans="1:6" x14ac:dyDescent="0.15">
      <c r="A103" t="s">
        <v>837</v>
      </c>
      <c r="B103" s="20" t="s">
        <v>869</v>
      </c>
      <c r="C103" s="21" t="s">
        <v>906</v>
      </c>
      <c r="D103" s="21" t="s">
        <v>869</v>
      </c>
      <c r="E103" s="23"/>
      <c r="F103" s="19">
        <v>19</v>
      </c>
    </row>
    <row r="104" spans="1:6" x14ac:dyDescent="0.15">
      <c r="A104" t="s">
        <v>838</v>
      </c>
      <c r="B104" s="20" t="s">
        <v>903</v>
      </c>
      <c r="C104" s="26" t="s">
        <v>930</v>
      </c>
      <c r="D104" s="21" t="s">
        <v>903</v>
      </c>
      <c r="E104" s="23"/>
      <c r="F104" s="19">
        <v>60</v>
      </c>
    </row>
    <row r="105" spans="1:6" x14ac:dyDescent="0.15">
      <c r="A105" t="s">
        <v>839</v>
      </c>
      <c r="B105" s="20" t="s">
        <v>869</v>
      </c>
      <c r="C105" s="21" t="s">
        <v>907</v>
      </c>
      <c r="D105" s="23"/>
      <c r="E105" s="23"/>
      <c r="F105" s="19">
        <v>35</v>
      </c>
    </row>
    <row r="106" spans="1:6" x14ac:dyDescent="0.15">
      <c r="A106" t="s">
        <v>840</v>
      </c>
      <c r="B106" s="20" t="s">
        <v>935</v>
      </c>
      <c r="C106" s="26" t="s">
        <v>941</v>
      </c>
      <c r="D106" s="21" t="s">
        <v>935</v>
      </c>
      <c r="E106" s="23"/>
      <c r="F106" s="19">
        <v>41</v>
      </c>
    </row>
    <row r="107" spans="1:6" x14ac:dyDescent="0.15">
      <c r="A107" t="s">
        <v>841</v>
      </c>
      <c r="B107" s="20" t="s">
        <v>904</v>
      </c>
      <c r="C107" s="26" t="s">
        <v>870</v>
      </c>
      <c r="D107" s="21" t="s">
        <v>904</v>
      </c>
      <c r="E107" s="26" t="s">
        <v>924</v>
      </c>
      <c r="F107" s="19">
        <v>60</v>
      </c>
    </row>
    <row r="108" spans="1:6" x14ac:dyDescent="0.15">
      <c r="A108" t="s">
        <v>842</v>
      </c>
      <c r="B108" s="20" t="s">
        <v>903</v>
      </c>
      <c r="C108" s="26" t="s">
        <v>930</v>
      </c>
      <c r="D108" s="21" t="s">
        <v>903</v>
      </c>
      <c r="E108" s="23"/>
      <c r="F108" s="19">
        <v>53</v>
      </c>
    </row>
    <row r="109" spans="1:6" x14ac:dyDescent="0.15">
      <c r="A109" t="s">
        <v>843</v>
      </c>
      <c r="B109" s="20" t="s">
        <v>904</v>
      </c>
      <c r="C109" s="26" t="s">
        <v>927</v>
      </c>
      <c r="D109" s="26" t="s">
        <v>928</v>
      </c>
      <c r="E109" s="26" t="s">
        <v>932</v>
      </c>
      <c r="F109" s="19">
        <v>67</v>
      </c>
    </row>
    <row r="110" spans="1:6" x14ac:dyDescent="0.15">
      <c r="A110" t="s">
        <v>844</v>
      </c>
      <c r="B110" s="20" t="s">
        <v>908</v>
      </c>
      <c r="C110" s="26" t="s">
        <v>941</v>
      </c>
      <c r="D110" s="21" t="s">
        <v>903</v>
      </c>
      <c r="E110" s="21" t="s">
        <v>903</v>
      </c>
      <c r="F110" s="19">
        <v>44</v>
      </c>
    </row>
    <row r="111" spans="1:6" x14ac:dyDescent="0.15">
      <c r="A111" t="s">
        <v>950</v>
      </c>
      <c r="B111" s="24" t="s">
        <v>868</v>
      </c>
      <c r="C111" s="23"/>
      <c r="D111" s="23"/>
      <c r="E111" s="23"/>
      <c r="F111" s="19">
        <v>0</v>
      </c>
    </row>
    <row r="112" spans="1:6" x14ac:dyDescent="0.15">
      <c r="A112" t="s">
        <v>845</v>
      </c>
      <c r="B112" s="25" t="s">
        <v>922</v>
      </c>
      <c r="C112" s="26" t="s">
        <v>921</v>
      </c>
      <c r="D112" s="26" t="s">
        <v>922</v>
      </c>
      <c r="E112" s="23"/>
      <c r="F112" s="19">
        <v>87</v>
      </c>
    </row>
    <row r="113" spans="1:8" x14ac:dyDescent="0.15">
      <c r="A113" t="s">
        <v>602</v>
      </c>
      <c r="B113" s="20" t="s">
        <v>905</v>
      </c>
      <c r="C113" s="21" t="s">
        <v>906</v>
      </c>
      <c r="D113" s="23" t="s">
        <v>951</v>
      </c>
      <c r="E113" s="23"/>
      <c r="F113" s="19">
        <v>30</v>
      </c>
    </row>
    <row r="114" spans="1:8" x14ac:dyDescent="0.15">
      <c r="A114" t="s">
        <v>846</v>
      </c>
      <c r="B114" s="20" t="s">
        <v>908</v>
      </c>
      <c r="C114" s="26" t="s">
        <v>915</v>
      </c>
      <c r="D114" s="21" t="s">
        <v>908</v>
      </c>
      <c r="E114" s="23"/>
      <c r="F114" s="19">
        <v>52</v>
      </c>
    </row>
    <row r="115" spans="1:8" x14ac:dyDescent="0.15">
      <c r="A115" t="s">
        <v>878</v>
      </c>
      <c r="B115" s="20" t="s">
        <v>908</v>
      </c>
      <c r="C115" s="26" t="s">
        <v>941</v>
      </c>
      <c r="D115" s="21" t="s">
        <v>908</v>
      </c>
      <c r="E115" s="23"/>
      <c r="F115" s="19">
        <v>43</v>
      </c>
    </row>
    <row r="116" spans="1:8" x14ac:dyDescent="0.15">
      <c r="A116" t="s">
        <v>596</v>
      </c>
      <c r="B116" s="20" t="s">
        <v>869</v>
      </c>
      <c r="C116" s="21" t="s">
        <v>907</v>
      </c>
      <c r="D116" s="21" t="s">
        <v>901</v>
      </c>
      <c r="E116" s="23"/>
      <c r="F116" s="19">
        <v>30</v>
      </c>
    </row>
    <row r="117" spans="1:8" x14ac:dyDescent="0.15">
      <c r="A117" t="s">
        <v>952</v>
      </c>
      <c r="B117" s="24"/>
      <c r="C117" s="23"/>
      <c r="D117" s="21" t="s">
        <v>908</v>
      </c>
      <c r="E117" s="23"/>
      <c r="F117" s="19">
        <v>65</v>
      </c>
    </row>
    <row r="118" spans="1:8" x14ac:dyDescent="0.15">
      <c r="A118" t="s">
        <v>847</v>
      </c>
      <c r="B118" s="25" t="s">
        <v>928</v>
      </c>
      <c r="C118" s="26" t="s">
        <v>931</v>
      </c>
      <c r="D118" s="26" t="s">
        <v>926</v>
      </c>
      <c r="E118" s="23"/>
      <c r="F118" s="19">
        <v>86</v>
      </c>
    </row>
    <row r="119" spans="1:8" x14ac:dyDescent="0.15">
      <c r="A119" t="s">
        <v>597</v>
      </c>
      <c r="B119" s="25"/>
      <c r="C119" s="26"/>
      <c r="D119" s="26"/>
      <c r="E119" s="23"/>
      <c r="F119" s="19">
        <v>15</v>
      </c>
      <c r="G119" s="11" t="s">
        <v>953</v>
      </c>
      <c r="H119" t="s">
        <v>954</v>
      </c>
    </row>
    <row r="120" spans="1:8" x14ac:dyDescent="0.15">
      <c r="A120" s="11" t="s">
        <v>240</v>
      </c>
      <c r="B120" s="20" t="s">
        <v>901</v>
      </c>
      <c r="C120" s="26" t="s">
        <v>917</v>
      </c>
      <c r="D120" s="23"/>
      <c r="E120" s="23"/>
      <c r="F120" s="19">
        <v>35</v>
      </c>
    </row>
    <row r="121" spans="1:8" x14ac:dyDescent="0.15">
      <c r="A121" t="s">
        <v>848</v>
      </c>
      <c r="B121" s="20" t="s">
        <v>935</v>
      </c>
      <c r="C121" s="26" t="s">
        <v>917</v>
      </c>
      <c r="D121" s="21" t="s">
        <v>935</v>
      </c>
      <c r="E121" s="23"/>
      <c r="F121" s="19">
        <v>36</v>
      </c>
    </row>
    <row r="122" spans="1:8" x14ac:dyDescent="0.15">
      <c r="A122" t="s">
        <v>706</v>
      </c>
      <c r="B122" s="24"/>
      <c r="C122" s="23"/>
      <c r="D122" s="21" t="s">
        <v>916</v>
      </c>
      <c r="E122" s="23"/>
      <c r="F122" s="19">
        <v>30</v>
      </c>
    </row>
    <row r="123" spans="1:8" x14ac:dyDescent="0.15">
      <c r="A123" t="s">
        <v>849</v>
      </c>
      <c r="B123" s="25" t="s">
        <v>909</v>
      </c>
      <c r="C123" s="26" t="s">
        <v>910</v>
      </c>
      <c r="D123" s="26" t="s">
        <v>909</v>
      </c>
      <c r="E123" s="26" t="s">
        <v>909</v>
      </c>
      <c r="F123" s="19">
        <v>98</v>
      </c>
    </row>
    <row r="124" spans="1:8" x14ac:dyDescent="0.15">
      <c r="A124" t="s">
        <v>892</v>
      </c>
      <c r="B124" s="25" t="s">
        <v>926</v>
      </c>
      <c r="C124" s="26" t="s">
        <v>927</v>
      </c>
      <c r="D124" s="26" t="s">
        <v>926</v>
      </c>
      <c r="E124" s="26" t="s">
        <v>933</v>
      </c>
      <c r="F124" s="19">
        <v>80</v>
      </c>
    </row>
    <row r="125" spans="1:8" x14ac:dyDescent="0.15">
      <c r="A125" t="s">
        <v>850</v>
      </c>
      <c r="B125" s="25" t="s">
        <v>926</v>
      </c>
      <c r="C125" s="26" t="s">
        <v>947</v>
      </c>
      <c r="D125" s="26" t="s">
        <v>928</v>
      </c>
      <c r="E125" s="26" t="s">
        <v>932</v>
      </c>
      <c r="F125" s="19">
        <v>61</v>
      </c>
    </row>
    <row r="126" spans="1:8" x14ac:dyDescent="0.15">
      <c r="A126" t="s">
        <v>851</v>
      </c>
      <c r="B126" s="24"/>
      <c r="C126" s="21" t="s">
        <v>906</v>
      </c>
      <c r="D126" s="23"/>
      <c r="E126" s="23"/>
      <c r="F126" s="19">
        <v>25</v>
      </c>
    </row>
    <row r="127" spans="1:8" x14ac:dyDescent="0.15">
      <c r="A127" t="s">
        <v>599</v>
      </c>
      <c r="B127" s="20" t="s">
        <v>935</v>
      </c>
      <c r="C127" s="26" t="s">
        <v>915</v>
      </c>
      <c r="D127" s="21" t="s">
        <v>913</v>
      </c>
      <c r="E127" s="23"/>
      <c r="F127" s="19">
        <v>49</v>
      </c>
    </row>
    <row r="128" spans="1:8" x14ac:dyDescent="0.15">
      <c r="A128" t="s">
        <v>852</v>
      </c>
      <c r="B128" s="25" t="s">
        <v>920</v>
      </c>
      <c r="C128" s="26" t="s">
        <v>938</v>
      </c>
      <c r="D128" s="26" t="s">
        <v>922</v>
      </c>
      <c r="E128" s="23"/>
      <c r="F128" s="19">
        <v>84</v>
      </c>
    </row>
    <row r="129" spans="1:7" x14ac:dyDescent="0.15">
      <c r="A129" t="s">
        <v>853</v>
      </c>
      <c r="B129" s="25" t="s">
        <v>928</v>
      </c>
      <c r="C129" s="26" t="s">
        <v>947</v>
      </c>
      <c r="D129" s="26" t="s">
        <v>928</v>
      </c>
      <c r="E129" s="26" t="s">
        <v>932</v>
      </c>
      <c r="F129" s="19">
        <v>62</v>
      </c>
    </row>
    <row r="130" spans="1:7" x14ac:dyDescent="0.15">
      <c r="A130" t="s">
        <v>580</v>
      </c>
      <c r="B130" s="20" t="s">
        <v>901</v>
      </c>
      <c r="C130" s="21" t="s">
        <v>902</v>
      </c>
      <c r="D130" s="21" t="s">
        <v>901</v>
      </c>
      <c r="E130" s="23"/>
      <c r="F130" s="19">
        <v>38</v>
      </c>
    </row>
    <row r="131" spans="1:7" x14ac:dyDescent="0.15">
      <c r="A131" t="s">
        <v>955</v>
      </c>
      <c r="B131" s="24"/>
      <c r="C131" s="21" t="s">
        <v>906</v>
      </c>
      <c r="D131" s="23"/>
      <c r="E131" s="23"/>
      <c r="F131" s="19">
        <v>25</v>
      </c>
    </row>
    <row r="132" spans="1:7" x14ac:dyDescent="0.15">
      <c r="A132" t="s">
        <v>854</v>
      </c>
      <c r="B132" s="20" t="s">
        <v>869</v>
      </c>
      <c r="C132" s="21" t="s">
        <v>907</v>
      </c>
      <c r="D132" s="21" t="s">
        <v>905</v>
      </c>
      <c r="E132" s="23"/>
      <c r="F132" s="19">
        <v>39</v>
      </c>
    </row>
    <row r="133" spans="1:7" x14ac:dyDescent="0.15">
      <c r="A133" t="s">
        <v>717</v>
      </c>
      <c r="B133" s="24"/>
      <c r="C133" s="21" t="s">
        <v>907</v>
      </c>
      <c r="D133" s="23"/>
      <c r="E133" s="23"/>
      <c r="F133" s="19"/>
    </row>
    <row r="134" spans="1:7" x14ac:dyDescent="0.15">
      <c r="A134" t="s">
        <v>234</v>
      </c>
      <c r="B134" s="25" t="s">
        <v>909</v>
      </c>
      <c r="C134" s="26" t="s">
        <v>910</v>
      </c>
      <c r="D134" s="26" t="s">
        <v>909</v>
      </c>
      <c r="E134" s="26" t="s">
        <v>909</v>
      </c>
      <c r="F134" s="19">
        <v>99</v>
      </c>
    </row>
    <row r="135" spans="1:7" x14ac:dyDescent="0.15">
      <c r="A135" t="s">
        <v>235</v>
      </c>
      <c r="B135" s="25" t="s">
        <v>909</v>
      </c>
      <c r="C135" s="26" t="s">
        <v>910</v>
      </c>
      <c r="D135" s="26" t="s">
        <v>909</v>
      </c>
      <c r="E135" s="26" t="s">
        <v>909</v>
      </c>
      <c r="F135" s="19">
        <v>100</v>
      </c>
    </row>
    <row r="136" spans="1:7" x14ac:dyDescent="0.15">
      <c r="A136" t="s">
        <v>893</v>
      </c>
      <c r="B136" s="25" t="s">
        <v>922</v>
      </c>
      <c r="C136" s="26" t="s">
        <v>921</v>
      </c>
      <c r="D136" s="26" t="s">
        <v>922</v>
      </c>
      <c r="E136" s="23"/>
      <c r="F136" s="19">
        <v>82</v>
      </c>
    </row>
    <row r="137" spans="1:7" x14ac:dyDescent="0.15">
      <c r="A137" t="s">
        <v>855</v>
      </c>
      <c r="B137" s="20" t="s">
        <v>905</v>
      </c>
      <c r="C137" s="21" t="s">
        <v>906</v>
      </c>
      <c r="D137" s="23"/>
      <c r="E137" s="23"/>
      <c r="F137" s="19"/>
    </row>
    <row r="138" spans="1:7" x14ac:dyDescent="0.15">
      <c r="A138" s="15" t="s">
        <v>600</v>
      </c>
      <c r="B138" s="34"/>
      <c r="C138" s="35" t="s">
        <v>902</v>
      </c>
      <c r="D138" s="36"/>
      <c r="E138" s="36"/>
      <c r="F138" s="37"/>
      <c r="G138" s="38" t="s">
        <v>956</v>
      </c>
    </row>
    <row r="139" spans="1:7" x14ac:dyDescent="0.15">
      <c r="A139" t="s">
        <v>856</v>
      </c>
      <c r="B139" s="20" t="s">
        <v>904</v>
      </c>
      <c r="C139" s="26" t="s">
        <v>947</v>
      </c>
      <c r="D139" s="21" t="s">
        <v>904</v>
      </c>
      <c r="E139" s="23"/>
      <c r="F139" s="19">
        <v>63</v>
      </c>
    </row>
    <row r="140" spans="1:7" x14ac:dyDescent="0.15">
      <c r="A140" t="s">
        <v>857</v>
      </c>
      <c r="B140" s="20" t="s">
        <v>904</v>
      </c>
      <c r="C140" s="26" t="s">
        <v>941</v>
      </c>
      <c r="D140" s="23"/>
      <c r="E140" s="23"/>
      <c r="F140" s="19">
        <v>68</v>
      </c>
    </row>
    <row r="141" spans="1:7" x14ac:dyDescent="0.15">
      <c r="A141" t="s">
        <v>858</v>
      </c>
      <c r="B141" s="25" t="s">
        <v>924</v>
      </c>
      <c r="C141" s="21" t="s">
        <v>907</v>
      </c>
      <c r="D141" s="21" t="s">
        <v>901</v>
      </c>
      <c r="E141" s="23"/>
      <c r="F141" s="19">
        <v>44</v>
      </c>
    </row>
    <row r="142" spans="1:7" x14ac:dyDescent="0.15">
      <c r="A142" t="s">
        <v>859</v>
      </c>
      <c r="B142" s="20" t="s">
        <v>901</v>
      </c>
      <c r="C142" s="26" t="s">
        <v>917</v>
      </c>
      <c r="D142" s="21" t="s">
        <v>935</v>
      </c>
      <c r="E142" s="21" t="s">
        <v>957</v>
      </c>
      <c r="F142" s="19">
        <v>44</v>
      </c>
    </row>
    <row r="143" spans="1:7" x14ac:dyDescent="0.15">
      <c r="A143" t="s">
        <v>723</v>
      </c>
      <c r="B143" s="20" t="s">
        <v>869</v>
      </c>
      <c r="C143" s="21" t="s">
        <v>907</v>
      </c>
      <c r="D143" s="21" t="s">
        <v>901</v>
      </c>
      <c r="E143" s="23"/>
      <c r="F143" s="19">
        <v>33</v>
      </c>
    </row>
    <row r="144" spans="1:7" x14ac:dyDescent="0.15">
      <c r="A144" t="s">
        <v>860</v>
      </c>
      <c r="B144" s="20" t="s">
        <v>905</v>
      </c>
      <c r="C144" s="26" t="s">
        <v>936</v>
      </c>
      <c r="D144" s="21" t="s">
        <v>905</v>
      </c>
      <c r="E144" s="23"/>
      <c r="F144" s="19">
        <v>15</v>
      </c>
    </row>
    <row r="145" spans="1:6" x14ac:dyDescent="0.15">
      <c r="A145" t="s">
        <v>236</v>
      </c>
      <c r="B145" s="25" t="s">
        <v>920</v>
      </c>
      <c r="C145" s="26" t="s">
        <v>938</v>
      </c>
      <c r="D145" s="26" t="s">
        <v>920</v>
      </c>
      <c r="E145" s="23"/>
      <c r="F145" s="19">
        <v>90</v>
      </c>
    </row>
    <row r="146" spans="1:6" x14ac:dyDescent="0.15">
      <c r="A146" t="s">
        <v>721</v>
      </c>
      <c r="B146" s="25" t="s">
        <v>920</v>
      </c>
      <c r="C146" s="26" t="s">
        <v>938</v>
      </c>
      <c r="D146" s="26" t="s">
        <v>920</v>
      </c>
      <c r="E146" s="26" t="s">
        <v>909</v>
      </c>
      <c r="F146" s="19">
        <v>95</v>
      </c>
    </row>
    <row r="147" spans="1:6" x14ac:dyDescent="0.15">
      <c r="A147" t="s">
        <v>882</v>
      </c>
      <c r="B147" s="25" t="s">
        <v>911</v>
      </c>
      <c r="C147" s="26" t="s">
        <v>910</v>
      </c>
      <c r="D147" s="26" t="s">
        <v>909</v>
      </c>
      <c r="E147" s="26" t="s">
        <v>909</v>
      </c>
      <c r="F147" s="19">
        <v>97</v>
      </c>
    </row>
    <row r="148" spans="1:6" ht="26" x14ac:dyDescent="0.15">
      <c r="A148" t="s">
        <v>861</v>
      </c>
      <c r="B148" s="20" t="s">
        <v>903</v>
      </c>
      <c r="C148" s="26" t="s">
        <v>930</v>
      </c>
      <c r="D148" s="21" t="s">
        <v>908</v>
      </c>
      <c r="E148" s="21" t="s">
        <v>958</v>
      </c>
      <c r="F148" s="19">
        <v>56</v>
      </c>
    </row>
    <row r="149" spans="1:6" x14ac:dyDescent="0.15">
      <c r="A149" t="s">
        <v>894</v>
      </c>
      <c r="B149" s="24" t="s">
        <v>918</v>
      </c>
      <c r="C149" s="23" t="s">
        <v>866</v>
      </c>
      <c r="D149" s="23" t="s">
        <v>949</v>
      </c>
      <c r="E149" s="23"/>
      <c r="F149" s="19">
        <v>5</v>
      </c>
    </row>
    <row r="150" spans="1:6" x14ac:dyDescent="0.15">
      <c r="A150" t="s">
        <v>862</v>
      </c>
      <c r="B150" s="20" t="s">
        <v>916</v>
      </c>
      <c r="C150" s="26" t="s">
        <v>917</v>
      </c>
      <c r="D150" s="21" t="s">
        <v>935</v>
      </c>
      <c r="E150" s="23"/>
      <c r="F150" s="19">
        <v>29</v>
      </c>
    </row>
    <row r="151" spans="1:6" x14ac:dyDescent="0.15">
      <c r="A151" t="s">
        <v>725</v>
      </c>
      <c r="B151" s="20" t="s">
        <v>905</v>
      </c>
      <c r="C151" s="26" t="s">
        <v>939</v>
      </c>
      <c r="D151" s="21" t="s">
        <v>869</v>
      </c>
      <c r="E151" s="22"/>
      <c r="F151" s="19">
        <v>34</v>
      </c>
    </row>
    <row r="153" spans="1:6" x14ac:dyDescent="0.15">
      <c r="A153" s="33" t="s">
        <v>959</v>
      </c>
    </row>
    <row r="156" spans="1:6" x14ac:dyDescent="0.15">
      <c r="A156" s="18" t="s">
        <v>960</v>
      </c>
    </row>
    <row r="157" spans="1:6" ht="14" thickBot="1" x14ac:dyDescent="0.2">
      <c r="A157" s="27"/>
    </row>
    <row r="158" spans="1:6" ht="14" thickBot="1" x14ac:dyDescent="0.2">
      <c r="A158" s="28" t="s">
        <v>900</v>
      </c>
      <c r="B158" s="28" t="s">
        <v>896</v>
      </c>
      <c r="C158" s="28" t="s">
        <v>897</v>
      </c>
      <c r="D158" s="28" t="s">
        <v>898</v>
      </c>
      <c r="E158" s="28" t="s">
        <v>899</v>
      </c>
      <c r="F158" s="28" t="s">
        <v>961</v>
      </c>
    </row>
    <row r="159" spans="1:6" ht="14" thickBot="1" x14ac:dyDescent="0.2">
      <c r="A159" s="43">
        <v>100</v>
      </c>
      <c r="B159" s="43" t="s">
        <v>766</v>
      </c>
      <c r="C159" s="43" t="s">
        <v>962</v>
      </c>
      <c r="D159" s="43" t="s">
        <v>766</v>
      </c>
      <c r="E159" s="43" t="s">
        <v>766</v>
      </c>
      <c r="F159" s="43" t="s">
        <v>963</v>
      </c>
    </row>
    <row r="160" spans="1:6" ht="14" thickBot="1" x14ac:dyDescent="0.2">
      <c r="A160" s="43">
        <v>95</v>
      </c>
      <c r="B160" s="43" t="s">
        <v>768</v>
      </c>
      <c r="C160" s="43" t="s">
        <v>964</v>
      </c>
      <c r="D160" s="43" t="s">
        <v>768</v>
      </c>
      <c r="E160" s="43" t="s">
        <v>965</v>
      </c>
      <c r="F160" s="710" t="s">
        <v>966</v>
      </c>
    </row>
    <row r="161" spans="1:6" ht="14" thickBot="1" x14ac:dyDescent="0.2">
      <c r="A161" s="43">
        <v>90</v>
      </c>
      <c r="B161" s="43" t="s">
        <v>778</v>
      </c>
      <c r="C161" s="43" t="s">
        <v>967</v>
      </c>
      <c r="D161" s="43" t="s">
        <v>778</v>
      </c>
      <c r="E161" s="43" t="s">
        <v>778</v>
      </c>
      <c r="F161" s="711"/>
    </row>
    <row r="162" spans="1:6" ht="14" thickBot="1" x14ac:dyDescent="0.2">
      <c r="A162" s="43">
        <v>85</v>
      </c>
      <c r="B162" s="43" t="s">
        <v>796</v>
      </c>
      <c r="C162" s="43" t="s">
        <v>968</v>
      </c>
      <c r="D162" s="43" t="s">
        <v>796</v>
      </c>
      <c r="E162" s="43" t="s">
        <v>969</v>
      </c>
      <c r="F162" s="712"/>
    </row>
    <row r="163" spans="1:6" ht="14" thickBot="1" x14ac:dyDescent="0.2">
      <c r="A163" s="29">
        <v>80</v>
      </c>
      <c r="B163" s="29" t="s">
        <v>789</v>
      </c>
      <c r="C163" s="29" t="s">
        <v>970</v>
      </c>
      <c r="D163" s="29" t="s">
        <v>789</v>
      </c>
      <c r="E163" s="29" t="s">
        <v>971</v>
      </c>
      <c r="F163" s="713" t="s">
        <v>972</v>
      </c>
    </row>
    <row r="164" spans="1:6" ht="14" thickBot="1" x14ac:dyDescent="0.2">
      <c r="A164" s="29">
        <v>75</v>
      </c>
      <c r="B164" s="29" t="s">
        <v>809</v>
      </c>
      <c r="C164" s="29" t="s">
        <v>973</v>
      </c>
      <c r="D164" s="29" t="s">
        <v>809</v>
      </c>
      <c r="E164" s="29" t="s">
        <v>809</v>
      </c>
      <c r="F164" s="714"/>
    </row>
    <row r="165" spans="1:6" ht="14" thickBot="1" x14ac:dyDescent="0.2">
      <c r="A165" s="29">
        <v>70</v>
      </c>
      <c r="B165" s="29" t="s">
        <v>783</v>
      </c>
      <c r="C165" s="29" t="s">
        <v>974</v>
      </c>
      <c r="D165" s="29" t="s">
        <v>783</v>
      </c>
      <c r="E165" s="29" t="s">
        <v>975</v>
      </c>
      <c r="F165" s="715"/>
    </row>
    <row r="166" spans="1:6" ht="14" thickBot="1" x14ac:dyDescent="0.2">
      <c r="A166" s="43">
        <v>65</v>
      </c>
      <c r="B166" s="43" t="s">
        <v>830</v>
      </c>
      <c r="C166" s="43" t="s">
        <v>976</v>
      </c>
      <c r="D166" s="43" t="s">
        <v>830</v>
      </c>
      <c r="E166" s="43" t="s">
        <v>977</v>
      </c>
      <c r="F166" s="710" t="s">
        <v>978</v>
      </c>
    </row>
    <row r="167" spans="1:6" ht="14" thickBot="1" x14ac:dyDescent="0.2">
      <c r="A167" s="43">
        <v>60</v>
      </c>
      <c r="B167" s="43" t="s">
        <v>761</v>
      </c>
      <c r="C167" s="43" t="s">
        <v>979</v>
      </c>
      <c r="D167" s="43" t="s">
        <v>761</v>
      </c>
      <c r="E167" s="43" t="s">
        <v>761</v>
      </c>
      <c r="F167" s="711"/>
    </row>
    <row r="168" spans="1:6" ht="14" thickBot="1" x14ac:dyDescent="0.2">
      <c r="A168" s="43">
        <v>55</v>
      </c>
      <c r="B168" s="43" t="s">
        <v>786</v>
      </c>
      <c r="C168" s="43" t="s">
        <v>980</v>
      </c>
      <c r="D168" s="43" t="s">
        <v>786</v>
      </c>
      <c r="E168" s="43" t="s">
        <v>981</v>
      </c>
      <c r="F168" s="712"/>
    </row>
    <row r="169" spans="1:6" ht="14" thickBot="1" x14ac:dyDescent="0.2">
      <c r="A169" s="29">
        <v>50</v>
      </c>
      <c r="B169" s="29" t="s">
        <v>770</v>
      </c>
      <c r="C169" s="29" t="s">
        <v>982</v>
      </c>
      <c r="D169" s="29" t="s">
        <v>770</v>
      </c>
      <c r="E169" s="29" t="s">
        <v>983</v>
      </c>
      <c r="F169" s="29" t="s">
        <v>984</v>
      </c>
    </row>
    <row r="170" spans="1:6" ht="14" thickBot="1" x14ac:dyDescent="0.2">
      <c r="A170" s="29">
        <v>45</v>
      </c>
      <c r="B170" s="29" t="s">
        <v>781</v>
      </c>
      <c r="C170" s="29" t="s">
        <v>985</v>
      </c>
      <c r="D170" s="29" t="s">
        <v>781</v>
      </c>
      <c r="E170" s="29" t="s">
        <v>781</v>
      </c>
      <c r="F170" s="30" t="s">
        <v>986</v>
      </c>
    </row>
    <row r="171" spans="1:6" ht="14" thickBot="1" x14ac:dyDescent="0.2">
      <c r="A171" s="29">
        <v>40</v>
      </c>
      <c r="B171" s="29" t="s">
        <v>774</v>
      </c>
      <c r="C171" s="29" t="s">
        <v>987</v>
      </c>
      <c r="D171" s="29" t="s">
        <v>774</v>
      </c>
      <c r="E171" s="29" t="s">
        <v>988</v>
      </c>
      <c r="F171" s="30"/>
    </row>
    <row r="172" spans="1:6" ht="14" thickBot="1" x14ac:dyDescent="0.2">
      <c r="A172" s="29">
        <v>35</v>
      </c>
      <c r="B172" s="29" t="s">
        <v>759</v>
      </c>
      <c r="C172" s="29" t="s">
        <v>989</v>
      </c>
      <c r="D172" s="29" t="s">
        <v>759</v>
      </c>
      <c r="E172" s="29" t="s">
        <v>990</v>
      </c>
      <c r="F172" s="713" t="s">
        <v>991</v>
      </c>
    </row>
    <row r="173" spans="1:6" ht="14" thickBot="1" x14ac:dyDescent="0.2">
      <c r="A173" s="29">
        <v>30</v>
      </c>
      <c r="B173" s="29" t="s">
        <v>777</v>
      </c>
      <c r="C173" s="29" t="s">
        <v>992</v>
      </c>
      <c r="D173" s="29" t="s">
        <v>777</v>
      </c>
      <c r="E173" s="29" t="s">
        <v>777</v>
      </c>
      <c r="F173" s="714"/>
    </row>
    <row r="174" spans="1:6" ht="14" thickBot="1" x14ac:dyDescent="0.2">
      <c r="A174" s="29">
        <v>25</v>
      </c>
      <c r="B174" s="29" t="s">
        <v>762</v>
      </c>
      <c r="C174" s="29" t="s">
        <v>993</v>
      </c>
      <c r="D174" s="29" t="s">
        <v>762</v>
      </c>
      <c r="E174" s="29" t="s">
        <v>994</v>
      </c>
      <c r="F174" s="715"/>
    </row>
    <row r="175" spans="1:6" ht="14" thickBot="1" x14ac:dyDescent="0.2">
      <c r="A175" s="44">
        <v>20</v>
      </c>
      <c r="B175" s="44" t="s">
        <v>775</v>
      </c>
      <c r="C175" s="44" t="s">
        <v>995</v>
      </c>
      <c r="D175" s="708" t="s">
        <v>953</v>
      </c>
      <c r="E175" s="44" t="s">
        <v>996</v>
      </c>
      <c r="F175" s="44" t="s">
        <v>997</v>
      </c>
    </row>
    <row r="176" spans="1:6" ht="14" thickBot="1" x14ac:dyDescent="0.2">
      <c r="A176" s="44">
        <v>15</v>
      </c>
      <c r="B176" s="44" t="s">
        <v>953</v>
      </c>
      <c r="C176" s="44" t="s">
        <v>998</v>
      </c>
      <c r="D176" s="709"/>
      <c r="E176" s="44" t="s">
        <v>953</v>
      </c>
      <c r="F176" s="44" t="s">
        <v>999</v>
      </c>
    </row>
    <row r="177" spans="1:6" ht="14" thickBot="1" x14ac:dyDescent="0.2">
      <c r="A177" s="44">
        <v>10</v>
      </c>
      <c r="B177" s="44" t="s">
        <v>1000</v>
      </c>
      <c r="C177" s="44" t="s">
        <v>1001</v>
      </c>
      <c r="D177" s="709"/>
      <c r="E177" s="44" t="s">
        <v>1002</v>
      </c>
      <c r="F177" s="44" t="s">
        <v>1003</v>
      </c>
    </row>
    <row r="178" spans="1:6" ht="14" thickBot="1" x14ac:dyDescent="0.2">
      <c r="A178" s="44"/>
      <c r="B178" s="44" t="s">
        <v>1004</v>
      </c>
      <c r="C178" s="44" t="s">
        <v>1005</v>
      </c>
      <c r="D178" s="709"/>
      <c r="E178" s="44" t="s">
        <v>1004</v>
      </c>
      <c r="F178" s="45" t="s">
        <v>1006</v>
      </c>
    </row>
    <row r="179" spans="1:6" ht="14" thickBot="1" x14ac:dyDescent="0.2">
      <c r="A179" s="44">
        <v>5</v>
      </c>
      <c r="B179" s="44" t="s">
        <v>865</v>
      </c>
      <c r="C179" s="44" t="s">
        <v>865</v>
      </c>
      <c r="D179" s="716"/>
      <c r="E179" s="44" t="s">
        <v>865</v>
      </c>
      <c r="F179" s="45"/>
    </row>
    <row r="180" spans="1:6" ht="14" thickBot="1" x14ac:dyDescent="0.2">
      <c r="A180" s="708">
        <v>0</v>
      </c>
      <c r="B180" s="708" t="s">
        <v>867</v>
      </c>
      <c r="C180" s="44" t="s">
        <v>1007</v>
      </c>
      <c r="D180" s="44" t="s">
        <v>1008</v>
      </c>
      <c r="E180" s="44"/>
      <c r="F180" s="708" t="s">
        <v>1009</v>
      </c>
    </row>
    <row r="181" spans="1:6" ht="14" thickBot="1" x14ac:dyDescent="0.2">
      <c r="A181" s="709"/>
      <c r="B181" s="709"/>
      <c r="C181" s="44" t="s">
        <v>1007</v>
      </c>
      <c r="D181" s="44" t="s">
        <v>1010</v>
      </c>
      <c r="E181" s="44" t="s">
        <v>867</v>
      </c>
      <c r="F181" s="709"/>
    </row>
    <row r="182" spans="1:6" x14ac:dyDescent="0.15">
      <c r="A182" s="709"/>
      <c r="B182" s="709"/>
      <c r="C182" s="44"/>
      <c r="D182" s="44" t="s">
        <v>867</v>
      </c>
      <c r="E182" s="44"/>
      <c r="F182" s="709"/>
    </row>
    <row r="183" spans="1:6" x14ac:dyDescent="0.15">
      <c r="A183" s="709"/>
      <c r="B183" s="709"/>
      <c r="C183" s="46"/>
      <c r="D183" s="46"/>
      <c r="E183" s="46"/>
      <c r="F183" s="46"/>
    </row>
    <row r="184" spans="1:6" ht="220" x14ac:dyDescent="0.15">
      <c r="A184" s="32" t="s">
        <v>1011</v>
      </c>
    </row>
    <row r="185" spans="1:6" x14ac:dyDescent="0.15">
      <c r="A185" s="31"/>
    </row>
    <row r="186" spans="1:6" ht="40" x14ac:dyDescent="0.15">
      <c r="A186" s="32" t="s">
        <v>1012</v>
      </c>
    </row>
  </sheetData>
  <sheetProtection password="8558" sheet="1" objects="1" scenarios="1"/>
  <mergeCells count="8">
    <mergeCell ref="A180:A183"/>
    <mergeCell ref="B180:B183"/>
    <mergeCell ref="F180:F182"/>
    <mergeCell ref="F160:F162"/>
    <mergeCell ref="F163:F165"/>
    <mergeCell ref="F166:F168"/>
    <mergeCell ref="F172:F174"/>
    <mergeCell ref="D175:D179"/>
  </mergeCells>
  <hyperlinks>
    <hyperlink ref="A153"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C000"/>
  </sheetPr>
  <dimension ref="A1:AE32"/>
  <sheetViews>
    <sheetView showGridLines="0" zoomScale="40" zoomScaleNormal="40" zoomScalePageLayoutView="40" workbookViewId="0">
      <selection activeCell="K76" sqref="K76"/>
    </sheetView>
  </sheetViews>
  <sheetFormatPr baseColWidth="10" defaultColWidth="8.83203125" defaultRowHeight="13" x14ac:dyDescent="0.15"/>
  <sheetData>
    <row r="1" spans="1:26" ht="38" customHeight="1" x14ac:dyDescent="0.15">
      <c r="A1" s="581" t="s">
        <v>1013</v>
      </c>
      <c r="B1" s="581"/>
      <c r="C1" s="581"/>
      <c r="D1" s="581"/>
      <c r="E1" s="581"/>
      <c r="F1" s="581"/>
      <c r="G1" s="581"/>
      <c r="H1" s="581"/>
      <c r="I1" s="581"/>
      <c r="J1" s="581"/>
      <c r="K1" s="581"/>
      <c r="L1" s="581"/>
      <c r="M1" s="581"/>
      <c r="N1" s="581"/>
      <c r="O1" s="581"/>
      <c r="P1" s="581"/>
      <c r="Q1" s="581"/>
      <c r="R1" s="581"/>
      <c r="S1" s="581"/>
      <c r="T1" s="581"/>
      <c r="U1" s="581"/>
      <c r="V1" s="581"/>
    </row>
    <row r="2" spans="1:26" ht="143.5" customHeight="1" x14ac:dyDescent="0.15">
      <c r="A2" s="580" t="s">
        <v>1042</v>
      </c>
      <c r="B2" s="580"/>
      <c r="C2" s="580"/>
      <c r="D2" s="580"/>
      <c r="E2" s="580"/>
      <c r="F2" s="580"/>
      <c r="G2" s="580"/>
      <c r="H2" s="580"/>
      <c r="I2" s="580"/>
      <c r="J2" s="580"/>
      <c r="K2" s="580"/>
      <c r="L2" s="580"/>
      <c r="M2" s="580"/>
      <c r="N2" s="580"/>
      <c r="O2" s="580"/>
      <c r="P2" s="580"/>
      <c r="Q2" s="580"/>
      <c r="R2" s="580"/>
      <c r="S2" s="580"/>
      <c r="T2" s="580"/>
      <c r="U2" s="580"/>
      <c r="V2" s="580"/>
      <c r="W2" s="580"/>
      <c r="X2" s="580"/>
    </row>
    <row r="11" spans="1:26" ht="15" x14ac:dyDescent="0.15">
      <c r="Z11" s="212"/>
    </row>
    <row r="12" spans="1:26" ht="15" x14ac:dyDescent="0.15">
      <c r="Z12" s="212"/>
    </row>
    <row r="13" spans="1:26" ht="15" x14ac:dyDescent="0.15">
      <c r="Z13" s="212"/>
    </row>
    <row r="14" spans="1:26" ht="15" x14ac:dyDescent="0.15">
      <c r="Z14" s="212"/>
    </row>
    <row r="15" spans="1:26" ht="15" x14ac:dyDescent="0.15">
      <c r="Z15" s="212"/>
    </row>
    <row r="16" spans="1:26" ht="15" x14ac:dyDescent="0.15">
      <c r="Z16" s="212"/>
    </row>
    <row r="17" spans="26:31" ht="15" x14ac:dyDescent="0.15">
      <c r="Z17" s="212"/>
    </row>
    <row r="18" spans="26:31" ht="15" x14ac:dyDescent="0.15">
      <c r="Z18" s="511"/>
      <c r="AA18" s="212"/>
      <c r="AB18" s="212"/>
      <c r="AC18" s="212"/>
      <c r="AD18" s="212"/>
      <c r="AE18" s="212"/>
    </row>
    <row r="19" spans="26:31" ht="15" x14ac:dyDescent="0.15">
      <c r="Z19" s="212"/>
    </row>
    <row r="20" spans="26:31" ht="15" x14ac:dyDescent="0.15">
      <c r="Z20" s="212"/>
    </row>
    <row r="21" spans="26:31" ht="15" x14ac:dyDescent="0.15">
      <c r="Z21" s="213"/>
    </row>
    <row r="22" spans="26:31" ht="15" x14ac:dyDescent="0.15">
      <c r="Z22" s="212"/>
    </row>
    <row r="23" spans="26:31" ht="15" x14ac:dyDescent="0.15">
      <c r="Z23" s="212"/>
    </row>
    <row r="24" spans="26:31" ht="15" x14ac:dyDescent="0.15">
      <c r="Z24" s="212"/>
    </row>
    <row r="25" spans="26:31" ht="15" x14ac:dyDescent="0.15">
      <c r="Z25" s="212"/>
    </row>
    <row r="26" spans="26:31" ht="15" x14ac:dyDescent="0.15">
      <c r="Z26" s="212"/>
    </row>
    <row r="27" spans="26:31" ht="15" x14ac:dyDescent="0.15">
      <c r="Z27" s="212"/>
    </row>
    <row r="28" spans="26:31" ht="15" x14ac:dyDescent="0.15">
      <c r="Z28" s="212"/>
    </row>
    <row r="29" spans="26:31" ht="15" x14ac:dyDescent="0.15">
      <c r="Z29" s="212"/>
    </row>
    <row r="30" spans="26:31" ht="15" x14ac:dyDescent="0.15">
      <c r="Z30" s="212"/>
    </row>
    <row r="31" spans="26:31" ht="15" x14ac:dyDescent="0.15">
      <c r="Z31" s="212"/>
    </row>
    <row r="32" spans="26:31" ht="15" x14ac:dyDescent="0.15">
      <c r="Z32" s="212"/>
    </row>
  </sheetData>
  <mergeCells count="2">
    <mergeCell ref="A2:X2"/>
    <mergeCell ref="A1:V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0000"/>
  </sheetPr>
  <dimension ref="A1:M20"/>
  <sheetViews>
    <sheetView showGridLines="0" topLeftCell="A2" zoomScale="79" zoomScaleNormal="79" zoomScalePageLayoutView="79" workbookViewId="0">
      <selection activeCell="D19" sqref="D19"/>
    </sheetView>
  </sheetViews>
  <sheetFormatPr baseColWidth="10" defaultColWidth="8.83203125" defaultRowHeight="13" x14ac:dyDescent="0.15"/>
  <cols>
    <col min="3" max="3" width="39.83203125" customWidth="1"/>
    <col min="4" max="4" width="14.5" customWidth="1"/>
    <col min="7" max="7" width="24.1640625" customWidth="1"/>
    <col min="8" max="8" width="19.5" customWidth="1"/>
  </cols>
  <sheetData>
    <row r="1" spans="1:13" ht="29" thickBot="1" x14ac:dyDescent="0.35">
      <c r="A1" s="577" t="s">
        <v>6</v>
      </c>
      <c r="B1" s="577"/>
      <c r="C1" s="577"/>
      <c r="D1" s="577"/>
      <c r="E1" s="577"/>
      <c r="F1" s="577"/>
      <c r="G1" s="577"/>
      <c r="H1" s="287"/>
      <c r="J1" s="42"/>
    </row>
    <row r="2" spans="1:13" ht="47.5" customHeight="1" thickTop="1" x14ac:dyDescent="0.15">
      <c r="A2" s="594" t="s">
        <v>7</v>
      </c>
      <c r="B2" s="594"/>
      <c r="C2" s="594"/>
      <c r="D2" s="594"/>
      <c r="E2" s="594"/>
      <c r="F2" s="594"/>
      <c r="G2" s="594"/>
      <c r="H2" s="300"/>
      <c r="I2" s="300"/>
      <c r="J2" s="582" t="s">
        <v>8</v>
      </c>
      <c r="K2" s="583"/>
      <c r="L2" s="584"/>
      <c r="M2" s="300"/>
    </row>
    <row r="3" spans="1:13" x14ac:dyDescent="0.15">
      <c r="J3" s="585"/>
      <c r="K3" s="586"/>
      <c r="L3" s="587"/>
    </row>
    <row r="4" spans="1:13" x14ac:dyDescent="0.15">
      <c r="J4" s="585"/>
      <c r="K4" s="586"/>
      <c r="L4" s="587"/>
    </row>
    <row r="5" spans="1:13" ht="23" x14ac:dyDescent="0.15">
      <c r="B5" s="597" t="s">
        <v>1026</v>
      </c>
      <c r="C5" s="597"/>
      <c r="D5" s="597"/>
      <c r="J5" s="585"/>
      <c r="K5" s="586"/>
      <c r="L5" s="587"/>
    </row>
    <row r="6" spans="1:13" x14ac:dyDescent="0.15">
      <c r="J6" s="585"/>
      <c r="K6" s="586"/>
      <c r="L6" s="587"/>
    </row>
    <row r="7" spans="1:13" ht="33.5" customHeight="1" x14ac:dyDescent="0.15">
      <c r="B7" s="604" t="s">
        <v>229</v>
      </c>
      <c r="C7" s="604"/>
      <c r="D7" s="604"/>
      <c r="J7" s="585"/>
      <c r="K7" s="586"/>
      <c r="L7" s="587"/>
    </row>
    <row r="8" spans="1:13" x14ac:dyDescent="0.15">
      <c r="J8" s="585"/>
      <c r="K8" s="586"/>
      <c r="L8" s="587"/>
    </row>
    <row r="9" spans="1:13" x14ac:dyDescent="0.15">
      <c r="J9" s="585"/>
      <c r="K9" s="586"/>
      <c r="L9" s="587"/>
    </row>
    <row r="10" spans="1:13" x14ac:dyDescent="0.15">
      <c r="J10" s="585"/>
      <c r="K10" s="586"/>
      <c r="L10" s="587"/>
    </row>
    <row r="11" spans="1:13" ht="24" thickBot="1" x14ac:dyDescent="0.2">
      <c r="B11" s="597" t="s">
        <v>1027</v>
      </c>
      <c r="C11" s="597"/>
      <c r="D11" s="597"/>
      <c r="F11" s="596" t="s">
        <v>9</v>
      </c>
      <c r="G11" s="596"/>
      <c r="H11" s="596"/>
      <c r="J11" s="588"/>
      <c r="K11" s="589"/>
      <c r="L11" s="590"/>
    </row>
    <row r="12" spans="1:13" ht="67.5" customHeight="1" thickTop="1" x14ac:dyDescent="0.15">
      <c r="B12" s="452" t="s">
        <v>10</v>
      </c>
      <c r="C12" s="449" t="s">
        <v>11</v>
      </c>
      <c r="D12" s="450" t="s">
        <v>864</v>
      </c>
      <c r="F12" s="595" t="s">
        <v>1062</v>
      </c>
      <c r="G12" s="595"/>
      <c r="H12" s="595"/>
    </row>
    <row r="13" spans="1:13" ht="40" hidden="1" customHeight="1" x14ac:dyDescent="0.15">
      <c r="B13" s="73"/>
      <c r="C13" s="103" t="s">
        <v>13</v>
      </c>
      <c r="D13" s="451">
        <v>2.2651299999999999E-2</v>
      </c>
      <c r="F13" s="601" t="s">
        <v>1025</v>
      </c>
      <c r="G13" s="602"/>
      <c r="H13" s="603"/>
      <c r="L13" s="11"/>
    </row>
    <row r="14" spans="1:13" ht="45" hidden="1" customHeight="1" x14ac:dyDescent="0.15">
      <c r="B14" s="73"/>
      <c r="C14" s="103" t="s">
        <v>14</v>
      </c>
      <c r="D14" s="133">
        <v>7.0000000000000007E-2</v>
      </c>
      <c r="E14" s="11"/>
      <c r="F14" s="595" t="s">
        <v>15</v>
      </c>
      <c r="G14" s="595"/>
      <c r="H14" s="595"/>
    </row>
    <row r="15" spans="1:13" ht="46.5" hidden="1" customHeight="1" x14ac:dyDescent="0.15">
      <c r="B15" s="73"/>
      <c r="C15" s="103" t="s">
        <v>16</v>
      </c>
      <c r="D15" s="133">
        <v>0.15</v>
      </c>
      <c r="E15" s="11"/>
      <c r="F15" s="595" t="s">
        <v>17</v>
      </c>
      <c r="G15" s="595"/>
      <c r="H15" s="595"/>
    </row>
    <row r="18" spans="2:8" ht="33" customHeight="1" x14ac:dyDescent="0.15">
      <c r="B18" s="597" t="s">
        <v>1028</v>
      </c>
      <c r="C18" s="597" t="s">
        <v>18</v>
      </c>
      <c r="D18" s="597"/>
    </row>
    <row r="19" spans="2:8" ht="122.5" customHeight="1" x14ac:dyDescent="0.15">
      <c r="B19" s="453" t="s">
        <v>19</v>
      </c>
      <c r="C19" s="449" t="s">
        <v>20</v>
      </c>
      <c r="D19" s="450" t="s">
        <v>21</v>
      </c>
      <c r="F19" s="598" t="s">
        <v>1061</v>
      </c>
      <c r="G19" s="599"/>
      <c r="H19" s="600"/>
    </row>
    <row r="20" spans="2:8" ht="103.5" customHeight="1" x14ac:dyDescent="0.15">
      <c r="B20" s="453" t="s">
        <v>22</v>
      </c>
      <c r="C20" s="449" t="s">
        <v>23</v>
      </c>
      <c r="D20" s="454" t="s">
        <v>568</v>
      </c>
      <c r="F20" s="591" t="s">
        <v>1067</v>
      </c>
      <c r="G20" s="592"/>
      <c r="H20" s="593"/>
    </row>
  </sheetData>
  <mergeCells count="14">
    <mergeCell ref="J2:L11"/>
    <mergeCell ref="F20:H20"/>
    <mergeCell ref="A1:G1"/>
    <mergeCell ref="A2:G2"/>
    <mergeCell ref="F12:H12"/>
    <mergeCell ref="F11:H11"/>
    <mergeCell ref="B18:D18"/>
    <mergeCell ref="F14:H14"/>
    <mergeCell ref="F19:H19"/>
    <mergeCell ref="F15:H15"/>
    <mergeCell ref="F13:H13"/>
    <mergeCell ref="B11:D11"/>
    <mergeCell ref="B5:D5"/>
    <mergeCell ref="B7:D7"/>
  </mergeCells>
  <dataValidations count="1">
    <dataValidation type="list" allowBlank="1" showInputMessage="1" showErrorMessage="1" sqref="D19">
      <formula1>$F$164:$F$168</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14:formula1>
            <xm:f>THRESHOLDS!$F$170:$F$174</xm:f>
          </x14:formula1>
          <xm:sqref>D20</xm:sqref>
        </x14:dataValidation>
        <x14:dataValidation type="list" allowBlank="1" showInputMessage="1" showErrorMessage="1">
          <x14:formula1>
            <xm:f>THRESHOLDS!$B$226:$B$227</xm:f>
          </x14:formula1>
          <xm:sqref>D12</xm:sqref>
        </x14:dataValidation>
        <x14:dataValidation type="list" allowBlank="1" showInputMessage="1" showErrorMessage="1">
          <x14:formula1>
            <xm:f>DATA!$A$3:$A$55</xm:f>
          </x14:formula1>
          <xm:sqref>B7:D7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0000"/>
  </sheetPr>
  <dimension ref="A1:K31"/>
  <sheetViews>
    <sheetView showGridLines="0" topLeftCell="A2" workbookViewId="0">
      <selection activeCell="M5" sqref="M5"/>
    </sheetView>
  </sheetViews>
  <sheetFormatPr baseColWidth="10" defaultColWidth="8.83203125" defaultRowHeight="13" x14ac:dyDescent="0.15"/>
  <cols>
    <col min="1" max="1" width="27.83203125" customWidth="1"/>
    <col min="2" max="2" width="13.33203125" customWidth="1"/>
    <col min="3" max="3" width="12.6640625" customWidth="1"/>
    <col min="4" max="4" width="17.5" customWidth="1"/>
    <col min="5" max="9" width="11.5" customWidth="1"/>
    <col min="10" max="10" width="11.5" style="42" customWidth="1"/>
  </cols>
  <sheetData>
    <row r="1" spans="1:11" s="96" customFormat="1" ht="11" x14ac:dyDescent="0.15">
      <c r="A1" s="96">
        <v>1</v>
      </c>
      <c r="B1" s="96">
        <f>1+A1</f>
        <v>2</v>
      </c>
      <c r="C1" s="96">
        <f t="shared" ref="C1:J1" si="0">1+B1</f>
        <v>3</v>
      </c>
      <c r="D1" s="96">
        <f t="shared" si="0"/>
        <v>4</v>
      </c>
      <c r="E1" s="96">
        <f t="shared" si="0"/>
        <v>5</v>
      </c>
      <c r="F1" s="96">
        <f t="shared" si="0"/>
        <v>6</v>
      </c>
      <c r="G1" s="96">
        <f t="shared" si="0"/>
        <v>7</v>
      </c>
      <c r="H1" s="96">
        <f t="shared" si="0"/>
        <v>8</v>
      </c>
      <c r="I1" s="96">
        <f t="shared" si="0"/>
        <v>9</v>
      </c>
      <c r="J1" s="96">
        <f t="shared" si="0"/>
        <v>10</v>
      </c>
    </row>
    <row r="2" spans="1:11" ht="44" x14ac:dyDescent="0.15">
      <c r="A2" s="104" t="s">
        <v>328</v>
      </c>
      <c r="B2" s="98" t="s">
        <v>411</v>
      </c>
      <c r="C2" s="98" t="s">
        <v>413</v>
      </c>
      <c r="D2" s="98" t="s">
        <v>415</v>
      </c>
      <c r="E2" s="98" t="s">
        <v>419</v>
      </c>
      <c r="F2" s="98" t="s">
        <v>431</v>
      </c>
      <c r="G2" s="98" t="s">
        <v>433</v>
      </c>
      <c r="H2" s="98" t="s">
        <v>1066</v>
      </c>
      <c r="I2" s="98" t="s">
        <v>429</v>
      </c>
      <c r="J2" s="99" t="s">
        <v>588</v>
      </c>
    </row>
    <row r="3" spans="1:11" x14ac:dyDescent="0.15">
      <c r="A3" s="568" t="s">
        <v>229</v>
      </c>
      <c r="B3" s="97" t="s">
        <v>1043</v>
      </c>
      <c r="C3" s="97" t="s">
        <v>560</v>
      </c>
      <c r="D3" s="554" t="s">
        <v>1045</v>
      </c>
      <c r="E3" s="554" t="s">
        <v>1037</v>
      </c>
      <c r="F3" s="97" t="s">
        <v>21</v>
      </c>
      <c r="G3" s="97" t="s">
        <v>21</v>
      </c>
      <c r="H3" s="97" t="s">
        <v>21</v>
      </c>
      <c r="I3" s="97" t="s">
        <v>470</v>
      </c>
      <c r="J3" s="555">
        <v>7.0000000000000007E-2</v>
      </c>
      <c r="K3" s="95"/>
    </row>
    <row r="4" spans="1:11" x14ac:dyDescent="0.15">
      <c r="A4" s="568" t="s">
        <v>590</v>
      </c>
      <c r="B4" s="97" t="s">
        <v>568</v>
      </c>
      <c r="C4" s="97" t="s">
        <v>559</v>
      </c>
      <c r="D4" s="554" t="s">
        <v>1044</v>
      </c>
      <c r="E4" s="554" t="s">
        <v>1036</v>
      </c>
      <c r="F4" s="97" t="s">
        <v>21</v>
      </c>
      <c r="G4" s="97" t="s">
        <v>21</v>
      </c>
      <c r="H4" s="97" t="s">
        <v>21</v>
      </c>
      <c r="I4" s="97" t="s">
        <v>21</v>
      </c>
      <c r="J4" s="555">
        <v>7.0000000000000007E-2</v>
      </c>
      <c r="K4" s="95"/>
    </row>
    <row r="5" spans="1:11" x14ac:dyDescent="0.15">
      <c r="A5" s="568" t="s">
        <v>240</v>
      </c>
      <c r="B5" s="97" t="s">
        <v>568</v>
      </c>
      <c r="C5" s="97" t="s">
        <v>591</v>
      </c>
      <c r="D5" s="554" t="s">
        <v>1044</v>
      </c>
      <c r="E5" s="554" t="s">
        <v>1037</v>
      </c>
      <c r="F5" s="97" t="s">
        <v>568</v>
      </c>
      <c r="G5" s="97" t="s">
        <v>568</v>
      </c>
      <c r="H5" s="97" t="s">
        <v>568</v>
      </c>
      <c r="I5" s="97" t="s">
        <v>21</v>
      </c>
      <c r="J5" s="555">
        <v>0.08</v>
      </c>
      <c r="K5" s="95"/>
    </row>
    <row r="6" spans="1:11" x14ac:dyDescent="0.15">
      <c r="A6" s="568" t="s">
        <v>592</v>
      </c>
      <c r="B6" s="97" t="s">
        <v>466</v>
      </c>
      <c r="C6" s="97" t="s">
        <v>559</v>
      </c>
      <c r="D6" s="554" t="s">
        <v>1045</v>
      </c>
      <c r="E6" s="554" t="s">
        <v>1035</v>
      </c>
      <c r="F6" s="97" t="s">
        <v>568</v>
      </c>
      <c r="G6" s="97" t="s">
        <v>568</v>
      </c>
      <c r="H6" s="97" t="s">
        <v>568</v>
      </c>
      <c r="I6" s="97" t="s">
        <v>21</v>
      </c>
      <c r="J6" s="555">
        <v>0.06</v>
      </c>
    </row>
    <row r="7" spans="1:11" x14ac:dyDescent="0.15">
      <c r="A7" s="568" t="s">
        <v>593</v>
      </c>
      <c r="B7" s="97" t="s">
        <v>470</v>
      </c>
      <c r="C7" s="97" t="s">
        <v>591</v>
      </c>
      <c r="D7" s="554" t="s">
        <v>565</v>
      </c>
      <c r="E7" s="554" t="s">
        <v>576</v>
      </c>
      <c r="F7" s="556"/>
      <c r="G7" s="556"/>
      <c r="H7" s="556"/>
      <c r="I7" s="556"/>
      <c r="J7" s="557"/>
    </row>
    <row r="8" spans="1:11" x14ac:dyDescent="0.15">
      <c r="A8" s="568" t="s">
        <v>594</v>
      </c>
      <c r="B8" s="97" t="s">
        <v>568</v>
      </c>
      <c r="C8" s="97" t="s">
        <v>589</v>
      </c>
      <c r="D8" s="554" t="s">
        <v>566</v>
      </c>
      <c r="E8" s="554" t="s">
        <v>577</v>
      </c>
      <c r="F8" s="556"/>
      <c r="G8" s="556"/>
      <c r="H8" s="556"/>
      <c r="I8" s="556"/>
      <c r="J8" s="557"/>
    </row>
    <row r="9" spans="1:11" x14ac:dyDescent="0.15">
      <c r="A9" s="568" t="s">
        <v>595</v>
      </c>
      <c r="B9" s="97" t="s">
        <v>470</v>
      </c>
      <c r="C9" s="97" t="s">
        <v>591</v>
      </c>
      <c r="D9" s="554" t="s">
        <v>566</v>
      </c>
      <c r="E9" s="554" t="s">
        <v>577</v>
      </c>
      <c r="F9" s="556"/>
      <c r="G9" s="556"/>
      <c r="H9" s="556"/>
      <c r="I9" s="556"/>
      <c r="J9" s="557"/>
    </row>
    <row r="10" spans="1:11" x14ac:dyDescent="0.15">
      <c r="A10" s="568" t="s">
        <v>596</v>
      </c>
      <c r="B10" s="97" t="s">
        <v>568</v>
      </c>
      <c r="C10" s="97" t="s">
        <v>589</v>
      </c>
      <c r="D10" s="554" t="s">
        <v>566</v>
      </c>
      <c r="E10" s="554" t="s">
        <v>577</v>
      </c>
      <c r="F10" s="556"/>
      <c r="G10" s="556"/>
      <c r="H10" s="556"/>
      <c r="I10" s="556"/>
      <c r="J10" s="557"/>
    </row>
    <row r="11" spans="1:11" x14ac:dyDescent="0.15">
      <c r="A11" s="568" t="s">
        <v>597</v>
      </c>
      <c r="B11" s="97" t="s">
        <v>470</v>
      </c>
      <c r="C11" s="97" t="s">
        <v>598</v>
      </c>
      <c r="D11" s="554" t="s">
        <v>565</v>
      </c>
      <c r="E11" s="554" t="s">
        <v>576</v>
      </c>
      <c r="F11" s="556"/>
      <c r="G11" s="556"/>
      <c r="H11" s="556"/>
      <c r="I11" s="556"/>
      <c r="J11" s="557"/>
    </row>
    <row r="12" spans="1:11" x14ac:dyDescent="0.15">
      <c r="A12" s="568" t="s">
        <v>599</v>
      </c>
      <c r="B12" s="97" t="s">
        <v>466</v>
      </c>
      <c r="C12" s="97" t="s">
        <v>561</v>
      </c>
      <c r="D12" s="554" t="s">
        <v>1046</v>
      </c>
      <c r="E12" s="554" t="s">
        <v>1035</v>
      </c>
      <c r="F12" s="97" t="s">
        <v>569</v>
      </c>
      <c r="G12" s="97" t="s">
        <v>21</v>
      </c>
      <c r="H12" s="97" t="s">
        <v>568</v>
      </c>
      <c r="I12" s="97" t="s">
        <v>568</v>
      </c>
      <c r="J12" s="558">
        <v>0.05</v>
      </c>
    </row>
    <row r="13" spans="1:11" ht="22" x14ac:dyDescent="0.15">
      <c r="A13" s="568" t="s">
        <v>600</v>
      </c>
      <c r="B13" s="97" t="s">
        <v>568</v>
      </c>
      <c r="C13" s="97" t="s">
        <v>589</v>
      </c>
      <c r="D13" s="554" t="s">
        <v>567</v>
      </c>
      <c r="E13" s="554" t="s">
        <v>578</v>
      </c>
      <c r="F13" s="556"/>
      <c r="G13" s="556"/>
      <c r="H13" s="556"/>
      <c r="I13" s="556"/>
      <c r="J13" s="557"/>
    </row>
    <row r="14" spans="1:11" x14ac:dyDescent="0.15">
      <c r="A14" s="568" t="s">
        <v>601</v>
      </c>
      <c r="B14" s="97" t="s">
        <v>470</v>
      </c>
      <c r="C14" s="97" t="s">
        <v>589</v>
      </c>
      <c r="D14" s="554" t="s">
        <v>565</v>
      </c>
      <c r="E14" s="554" t="s">
        <v>575</v>
      </c>
      <c r="F14" s="556"/>
      <c r="G14" s="556"/>
      <c r="H14" s="556"/>
      <c r="I14" s="556"/>
      <c r="J14" s="557"/>
    </row>
    <row r="15" spans="1:11" x14ac:dyDescent="0.15">
      <c r="A15" s="568" t="s">
        <v>602</v>
      </c>
      <c r="B15" s="97" t="s">
        <v>470</v>
      </c>
      <c r="C15" s="97" t="s">
        <v>589</v>
      </c>
      <c r="D15" s="554" t="s">
        <v>565</v>
      </c>
      <c r="E15" s="554" t="s">
        <v>575</v>
      </c>
      <c r="F15" s="556"/>
      <c r="G15" s="556"/>
      <c r="H15" s="556"/>
      <c r="I15" s="556"/>
      <c r="J15" s="557"/>
    </row>
    <row r="16" spans="1:11" x14ac:dyDescent="0.15">
      <c r="A16" s="568" t="s">
        <v>603</v>
      </c>
      <c r="B16" s="97" t="s">
        <v>470</v>
      </c>
      <c r="C16" s="97" t="s">
        <v>589</v>
      </c>
      <c r="D16" s="554" t="s">
        <v>565</v>
      </c>
      <c r="E16" s="554" t="s">
        <v>575</v>
      </c>
      <c r="F16" s="556"/>
      <c r="G16" s="556"/>
      <c r="H16" s="556"/>
      <c r="I16" s="556"/>
      <c r="J16" s="557"/>
    </row>
    <row r="17" spans="1:10" ht="22" x14ac:dyDescent="0.15">
      <c r="A17" s="568" t="s">
        <v>604</v>
      </c>
      <c r="B17" s="97" t="s">
        <v>568</v>
      </c>
      <c r="C17" s="97" t="s">
        <v>589</v>
      </c>
      <c r="D17" s="554" t="s">
        <v>567</v>
      </c>
      <c r="E17" s="554" t="s">
        <v>576</v>
      </c>
      <c r="F17" s="556"/>
      <c r="G17" s="556"/>
      <c r="H17" s="556"/>
      <c r="I17" s="556"/>
      <c r="J17" s="557"/>
    </row>
    <row r="28" spans="1:10" x14ac:dyDescent="0.15">
      <c r="A28" s="11" t="s">
        <v>605</v>
      </c>
      <c r="B28" s="73"/>
      <c r="C28" s="97" t="s">
        <v>606</v>
      </c>
    </row>
    <row r="29" spans="1:10" x14ac:dyDescent="0.15">
      <c r="A29" s="605" t="s">
        <v>607</v>
      </c>
      <c r="B29" s="72" t="s">
        <v>466</v>
      </c>
      <c r="C29" s="73"/>
    </row>
    <row r="30" spans="1:10" x14ac:dyDescent="0.15">
      <c r="A30" s="605"/>
      <c r="B30" s="72" t="s">
        <v>468</v>
      </c>
      <c r="C30" s="73"/>
    </row>
    <row r="31" spans="1:10" x14ac:dyDescent="0.15">
      <c r="A31" s="605"/>
      <c r="B31" s="72" t="s">
        <v>470</v>
      </c>
      <c r="C31" s="73"/>
    </row>
  </sheetData>
  <sheetProtection password="8558" sheet="1" objects="1" scenarios="1"/>
  <mergeCells count="1">
    <mergeCell ref="A29:A31"/>
  </mergeCells>
  <dataValidations count="1">
    <dataValidation type="list" allowBlank="1" showErrorMessage="1" sqref="B3:B17">
      <formula1>"Select,High,Relatively High,Intermediate,Relatively Low,Low"</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ErrorMessage="1">
          <x14:formula1>
            <xm:f>THRESHOLDS!$B$155:$B$160</xm:f>
          </x14:formula1>
          <xm:sqref>C3:C17</xm:sqref>
        </x14:dataValidation>
        <x14:dataValidation type="list" allowBlank="1" showInputMessage="1" showErrorMessage="1">
          <x14:formula1>
            <xm:f>THRESHOLDS!$B$164:$B$167</xm:f>
          </x14:formula1>
          <xm:sqref>D3:D17</xm:sqref>
        </x14:dataValidation>
        <x14:dataValidation type="list" allowBlank="1" showInputMessage="1" showErrorMessage="1">
          <x14:formula1>
            <xm:f>THRESHOLDS!$B$208:$B$212</xm:f>
          </x14:formula1>
          <xm:sqref>E3:E17</xm:sqref>
        </x14:dataValidation>
        <x14:dataValidation type="list" allowBlank="1" showErrorMessage="1">
          <x14:formula1>
            <xm:f>THRESHOLDS!$F$170:$F$174</xm:f>
          </x14:formula1>
          <xm:sqref>F3:I6 F12:I12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rgb="FFFF0000"/>
  </sheetPr>
  <dimension ref="A1:AL60"/>
  <sheetViews>
    <sheetView zoomScale="70" zoomScaleNormal="70" zoomScalePageLayoutView="70" workbookViewId="0">
      <pane xSplit="2" ySplit="2" topLeftCell="C3" activePane="bottomRight" state="frozen"/>
      <selection pane="topRight" activeCell="C1" sqref="C1"/>
      <selection pane="bottomLeft" activeCell="A2" sqref="A2"/>
      <selection pane="bottomRight" activeCell="Y24" sqref="Y24"/>
    </sheetView>
  </sheetViews>
  <sheetFormatPr baseColWidth="10" defaultColWidth="8.83203125" defaultRowHeight="13" x14ac:dyDescent="0.15"/>
  <cols>
    <col min="1" max="1" width="27.5" customWidth="1"/>
    <col min="3" max="3" width="21.83203125" style="42" customWidth="1"/>
    <col min="4" max="4" width="14" style="42" customWidth="1"/>
    <col min="5" max="5" width="8.83203125" style="42"/>
    <col min="6" max="6" width="14.1640625" style="42" bestFit="1" customWidth="1"/>
    <col min="7" max="7" width="12.83203125" style="42" customWidth="1"/>
    <col min="8" max="8" width="14.83203125" style="42" customWidth="1"/>
    <col min="10" max="10" width="20.5" customWidth="1"/>
    <col min="11" max="11" width="10" customWidth="1"/>
    <col min="14" max="14" width="12" bestFit="1" customWidth="1"/>
    <col min="15" max="15" width="10" bestFit="1" customWidth="1"/>
    <col min="16" max="16" width="9.5" bestFit="1" customWidth="1"/>
    <col min="17" max="17" width="10.5" bestFit="1" customWidth="1"/>
    <col min="18" max="18" width="11" bestFit="1" customWidth="1"/>
    <col min="19" max="19" width="16.5" bestFit="1" customWidth="1"/>
    <col min="20" max="20" width="13.5" customWidth="1"/>
    <col min="21" max="21" width="14.83203125" customWidth="1"/>
    <col min="23" max="23" width="15.5" customWidth="1"/>
    <col min="24" max="24" width="11.5" customWidth="1"/>
    <col min="25" max="26" width="13.5" customWidth="1"/>
    <col min="27" max="27" width="11.5" customWidth="1"/>
    <col min="28" max="28" width="12.1640625" customWidth="1"/>
    <col min="33" max="33" width="10.5" bestFit="1" customWidth="1"/>
    <col min="34" max="34" width="11.33203125" customWidth="1"/>
    <col min="35" max="35" width="12.1640625" customWidth="1"/>
  </cols>
  <sheetData>
    <row r="1" spans="1:38" x14ac:dyDescent="0.15">
      <c r="A1">
        <v>1</v>
      </c>
      <c r="B1">
        <v>2</v>
      </c>
      <c r="C1">
        <v>3</v>
      </c>
      <c r="D1">
        <v>4</v>
      </c>
      <c r="E1">
        <v>5</v>
      </c>
      <c r="F1">
        <v>6</v>
      </c>
      <c r="G1">
        <v>7</v>
      </c>
      <c r="H1">
        <v>8</v>
      </c>
      <c r="I1">
        <v>9</v>
      </c>
      <c r="J1">
        <v>10</v>
      </c>
      <c r="K1">
        <v>11</v>
      </c>
      <c r="L1">
        <v>12</v>
      </c>
      <c r="M1">
        <v>13</v>
      </c>
      <c r="N1">
        <v>14</v>
      </c>
      <c r="O1">
        <v>15</v>
      </c>
      <c r="P1">
        <v>16</v>
      </c>
      <c r="Q1">
        <v>17</v>
      </c>
      <c r="R1">
        <v>18</v>
      </c>
      <c r="S1">
        <v>19</v>
      </c>
      <c r="T1">
        <v>20</v>
      </c>
      <c r="U1">
        <v>21</v>
      </c>
      <c r="V1">
        <v>22</v>
      </c>
      <c r="W1">
        <v>23</v>
      </c>
      <c r="X1">
        <v>24</v>
      </c>
      <c r="Y1">
        <v>25</v>
      </c>
      <c r="Z1">
        <v>26</v>
      </c>
      <c r="AA1">
        <v>27</v>
      </c>
      <c r="AB1">
        <v>28</v>
      </c>
      <c r="AC1">
        <v>29</v>
      </c>
      <c r="AD1">
        <v>30</v>
      </c>
      <c r="AE1">
        <v>31</v>
      </c>
      <c r="AF1">
        <v>32</v>
      </c>
      <c r="AG1">
        <v>33</v>
      </c>
      <c r="AH1">
        <v>34</v>
      </c>
      <c r="AI1">
        <v>35</v>
      </c>
      <c r="AJ1">
        <v>36</v>
      </c>
    </row>
    <row r="2" spans="1:38" s="41" customFormat="1" ht="78" x14ac:dyDescent="0.15">
      <c r="A2" s="54" t="s">
        <v>328</v>
      </c>
      <c r="B2" s="54" t="s">
        <v>608</v>
      </c>
      <c r="C2" s="122" t="s">
        <v>330</v>
      </c>
      <c r="D2" s="123" t="s">
        <v>609</v>
      </c>
      <c r="E2" s="122" t="s">
        <v>610</v>
      </c>
      <c r="F2" s="123" t="s">
        <v>756</v>
      </c>
      <c r="G2" s="123" t="s">
        <v>337</v>
      </c>
      <c r="H2" s="123" t="s">
        <v>755</v>
      </c>
      <c r="I2" s="54" t="s">
        <v>611</v>
      </c>
      <c r="J2" s="54" t="s">
        <v>612</v>
      </c>
      <c r="K2" s="54" t="s">
        <v>613</v>
      </c>
      <c r="L2" s="54" t="s">
        <v>614</v>
      </c>
      <c r="M2" s="54" t="s">
        <v>615</v>
      </c>
      <c r="N2" s="54" t="s">
        <v>616</v>
      </c>
      <c r="O2" s="54" t="s">
        <v>617</v>
      </c>
      <c r="P2" s="54" t="s">
        <v>618</v>
      </c>
      <c r="Q2" s="54" t="s">
        <v>619</v>
      </c>
      <c r="R2" s="54" t="s">
        <v>620</v>
      </c>
      <c r="S2" s="41" t="s">
        <v>887</v>
      </c>
      <c r="T2" s="54" t="s">
        <v>345</v>
      </c>
      <c r="U2" s="41" t="s">
        <v>883</v>
      </c>
      <c r="V2" s="124" t="s">
        <v>460</v>
      </c>
      <c r="W2" s="54" t="s">
        <v>621</v>
      </c>
      <c r="X2" s="54" t="s">
        <v>622</v>
      </c>
      <c r="Y2" s="124" t="s">
        <v>623</v>
      </c>
      <c r="Z2" s="54" t="s">
        <v>624</v>
      </c>
      <c r="AA2" s="124" t="s">
        <v>625</v>
      </c>
      <c r="AB2" s="54" t="s">
        <v>626</v>
      </c>
      <c r="AC2" s="58" t="s">
        <v>627</v>
      </c>
      <c r="AD2" s="54" t="s">
        <v>628</v>
      </c>
      <c r="AE2" s="54" t="s">
        <v>629</v>
      </c>
      <c r="AF2" s="58" t="s">
        <v>630</v>
      </c>
      <c r="AG2" s="58" t="s">
        <v>631</v>
      </c>
      <c r="AH2" s="58" t="s">
        <v>632</v>
      </c>
      <c r="AI2" s="54" t="s">
        <v>633</v>
      </c>
      <c r="AJ2" s="85" t="s">
        <v>634</v>
      </c>
      <c r="AK2" s="41" t="s">
        <v>13</v>
      </c>
      <c r="AL2" s="451">
        <v>2.2651299999999999E-2</v>
      </c>
    </row>
    <row r="3" spans="1:38" x14ac:dyDescent="0.15">
      <c r="A3" s="11" t="s">
        <v>635</v>
      </c>
      <c r="B3" t="s">
        <v>636</v>
      </c>
      <c r="C3" s="51">
        <v>170370810000</v>
      </c>
      <c r="D3" s="51">
        <v>41318142</v>
      </c>
      <c r="E3" s="52">
        <v>4.71</v>
      </c>
      <c r="F3" s="52">
        <v>2092.6694398848599</v>
      </c>
      <c r="G3" s="52">
        <v>166</v>
      </c>
      <c r="H3" s="52">
        <v>86</v>
      </c>
      <c r="I3" s="47">
        <v>21.065999999999999</v>
      </c>
      <c r="J3" s="47">
        <v>61.212000000000003</v>
      </c>
      <c r="K3">
        <v>17.7</v>
      </c>
      <c r="L3" t="e">
        <v>#N/A</v>
      </c>
      <c r="M3">
        <v>27</v>
      </c>
      <c r="N3">
        <v>0</v>
      </c>
      <c r="O3" s="55">
        <v>0.08</v>
      </c>
      <c r="P3">
        <v>3.75</v>
      </c>
      <c r="Q3" s="55">
        <v>9.1999999999999998E-2</v>
      </c>
      <c r="R3" s="56" t="s">
        <v>137</v>
      </c>
      <c r="S3" s="47">
        <v>32.890174106183103</v>
      </c>
      <c r="T3" s="40">
        <v>0.13166259999999999</v>
      </c>
      <c r="U3" s="55" t="b">
        <v>0</v>
      </c>
      <c r="V3" t="s">
        <v>12</v>
      </c>
      <c r="W3">
        <v>0</v>
      </c>
      <c r="X3">
        <v>0</v>
      </c>
      <c r="Y3">
        <v>0</v>
      </c>
      <c r="Z3" s="40">
        <v>0.24047805625761559</v>
      </c>
      <c r="AA3" s="11" t="s">
        <v>12</v>
      </c>
      <c r="AI3">
        <v>248624</v>
      </c>
      <c r="AJ3" s="48">
        <v>2092.6694398848599</v>
      </c>
      <c r="AL3" t="s">
        <v>1025</v>
      </c>
    </row>
    <row r="4" spans="1:38" x14ac:dyDescent="0.15">
      <c r="A4" t="s">
        <v>637</v>
      </c>
      <c r="B4" t="s">
        <v>638</v>
      </c>
      <c r="C4" s="51">
        <v>124209390000</v>
      </c>
      <c r="D4" s="51">
        <v>29784193</v>
      </c>
      <c r="E4" s="52">
        <v>21.6</v>
      </c>
      <c r="F4" s="52">
        <v>4.2289279767531802</v>
      </c>
      <c r="G4" s="52">
        <v>175</v>
      </c>
      <c r="H4" s="52" t="s">
        <v>757</v>
      </c>
      <c r="I4" s="47">
        <v>9.6299600000000005</v>
      </c>
      <c r="J4" s="47" t="s">
        <v>886</v>
      </c>
      <c r="K4">
        <v>65.099999999999994</v>
      </c>
      <c r="L4">
        <v>41</v>
      </c>
      <c r="M4">
        <v>209</v>
      </c>
      <c r="N4">
        <v>5</v>
      </c>
      <c r="O4" s="55">
        <v>0.15709999999999999</v>
      </c>
      <c r="P4">
        <v>16.5</v>
      </c>
      <c r="Q4" s="55">
        <v>0.14799999999999999</v>
      </c>
      <c r="R4" s="56" t="s">
        <v>137</v>
      </c>
      <c r="S4" s="47">
        <v>18.115874026580599</v>
      </c>
      <c r="T4" s="40">
        <v>0.1558686</v>
      </c>
      <c r="U4" s="55">
        <v>2.9238305178296953E-2</v>
      </c>
      <c r="V4" t="s">
        <v>12</v>
      </c>
      <c r="W4">
        <v>0</v>
      </c>
      <c r="X4">
        <v>0</v>
      </c>
      <c r="Y4">
        <v>0</v>
      </c>
      <c r="Z4" s="40">
        <v>0.6009194836021845</v>
      </c>
      <c r="AA4" s="11" t="s">
        <v>137</v>
      </c>
      <c r="AI4">
        <v>638499</v>
      </c>
      <c r="AJ4" s="48">
        <v>4.2289279767531802</v>
      </c>
    </row>
    <row r="5" spans="1:38" x14ac:dyDescent="0.15">
      <c r="A5" t="s">
        <v>601</v>
      </c>
      <c r="B5" t="s">
        <v>639</v>
      </c>
      <c r="C5" s="51">
        <v>9273560000</v>
      </c>
      <c r="D5" s="51">
        <v>11175692</v>
      </c>
      <c r="E5" s="52">
        <v>-0.9</v>
      </c>
      <c r="F5" s="52">
        <v>266.30274661200002</v>
      </c>
      <c r="G5" s="52">
        <v>151</v>
      </c>
      <c r="H5" s="52">
        <v>120</v>
      </c>
      <c r="I5" s="83">
        <v>9.9669799999999995</v>
      </c>
      <c r="J5" s="83">
        <v>0</v>
      </c>
      <c r="K5" s="42">
        <v>22.1</v>
      </c>
      <c r="L5" s="42">
        <v>30</v>
      </c>
      <c r="M5" s="42">
        <v>30</v>
      </c>
      <c r="N5" s="42">
        <v>0</v>
      </c>
      <c r="O5" s="125">
        <v>5.2999999999999999E-2</v>
      </c>
      <c r="P5" s="42">
        <v>4.5</v>
      </c>
      <c r="Q5" s="125">
        <v>8.5000000000000006E-2</v>
      </c>
      <c r="R5" s="126" t="s">
        <v>137</v>
      </c>
      <c r="S5" s="83" t="e">
        <v>#N/A</v>
      </c>
      <c r="T5" s="127">
        <v>8.7364499999999998E-2</v>
      </c>
      <c r="U5" s="125">
        <v>1.8772191445092772E-2</v>
      </c>
      <c r="V5" s="42" t="s">
        <v>12</v>
      </c>
      <c r="W5" s="42">
        <v>0</v>
      </c>
      <c r="X5" s="42">
        <v>0</v>
      </c>
      <c r="Y5" s="42" t="e">
        <v>#N/A</v>
      </c>
      <c r="Z5" s="127">
        <v>-1.8155530006513293E-2</v>
      </c>
      <c r="AA5" s="64" t="s">
        <v>12</v>
      </c>
      <c r="AB5" s="42" t="e">
        <v>#N/A</v>
      </c>
      <c r="AC5" s="64" t="s">
        <v>137</v>
      </c>
      <c r="AD5" s="42"/>
      <c r="AE5" s="42"/>
      <c r="AF5" s="42"/>
      <c r="AG5" s="127">
        <v>0.75520153772692578</v>
      </c>
      <c r="AH5" s="42">
        <v>0</v>
      </c>
      <c r="AI5">
        <v>253284</v>
      </c>
      <c r="AJ5" s="48">
        <v>266.30274661200002</v>
      </c>
    </row>
    <row r="6" spans="1:38" x14ac:dyDescent="0.15">
      <c r="A6" t="s">
        <v>640</v>
      </c>
      <c r="B6" t="s">
        <v>641</v>
      </c>
      <c r="C6" s="51">
        <v>17406530000</v>
      </c>
      <c r="D6" s="51">
        <v>2250260</v>
      </c>
      <c r="E6" s="52">
        <v>2.9</v>
      </c>
      <c r="F6" s="52">
        <v>20.3532552053959</v>
      </c>
      <c r="G6" s="52">
        <v>81</v>
      </c>
      <c r="H6" s="52">
        <v>63</v>
      </c>
      <c r="I6" s="47">
        <v>8.4004200000000004</v>
      </c>
      <c r="J6" s="47">
        <v>54.214199999999998</v>
      </c>
      <c r="K6">
        <v>22.3</v>
      </c>
      <c r="L6">
        <v>73</v>
      </c>
      <c r="M6">
        <v>35</v>
      </c>
      <c r="N6">
        <v>6</v>
      </c>
      <c r="O6" s="55">
        <v>7.2999999999999995E-2</v>
      </c>
      <c r="P6">
        <v>5</v>
      </c>
      <c r="Q6" s="55">
        <v>8.7999999999999995E-2</v>
      </c>
      <c r="R6" s="56" t="s">
        <v>137</v>
      </c>
      <c r="S6" s="47">
        <v>13.3965513804082</v>
      </c>
      <c r="T6" s="40">
        <v>0.21669060000000001</v>
      </c>
      <c r="U6" s="55">
        <v>1.8903222118264389E-2</v>
      </c>
      <c r="V6" s="11" t="s">
        <v>137</v>
      </c>
      <c r="W6">
        <v>4343.7458673433857</v>
      </c>
      <c r="X6">
        <v>35</v>
      </c>
      <c r="Y6">
        <v>0</v>
      </c>
      <c r="Z6" s="40">
        <v>6.2112790707570288E-2</v>
      </c>
      <c r="AA6" s="11" t="s">
        <v>12</v>
      </c>
      <c r="AI6">
        <v>166430</v>
      </c>
      <c r="AJ6" s="48">
        <v>20.3532552053959</v>
      </c>
    </row>
    <row r="7" spans="1:38" x14ac:dyDescent="0.15">
      <c r="A7" t="s">
        <v>642</v>
      </c>
      <c r="B7" t="s">
        <v>643</v>
      </c>
      <c r="C7" s="51">
        <v>12873110000</v>
      </c>
      <c r="D7" s="51">
        <v>19193382</v>
      </c>
      <c r="E7" s="52">
        <v>1.1000000000000001</v>
      </c>
      <c r="F7" s="52">
        <v>444.30742306799999</v>
      </c>
      <c r="G7" s="52">
        <v>148</v>
      </c>
      <c r="H7" s="52" t="s">
        <v>757</v>
      </c>
      <c r="I7" s="47">
        <v>7.3140299999999998</v>
      </c>
      <c r="J7" s="47" t="s">
        <v>886</v>
      </c>
      <c r="K7">
        <v>24.4</v>
      </c>
      <c r="L7">
        <v>30</v>
      </c>
      <c r="M7">
        <v>19</v>
      </c>
      <c r="N7">
        <v>0</v>
      </c>
      <c r="O7" s="55">
        <v>5.2999999999999999E-2</v>
      </c>
      <c r="P7">
        <v>4.5</v>
      </c>
      <c r="Q7" s="55">
        <v>9.5000000000000001E-2</v>
      </c>
      <c r="R7" s="56" t="s">
        <v>137</v>
      </c>
      <c r="S7" s="47" t="e">
        <v>#N/A</v>
      </c>
      <c r="T7" s="40">
        <v>0.1086632</v>
      </c>
      <c r="U7" s="55">
        <v>1.8772191445092835E-2</v>
      </c>
      <c r="V7" t="s">
        <v>12</v>
      </c>
      <c r="W7">
        <v>0</v>
      </c>
      <c r="X7">
        <v>0</v>
      </c>
      <c r="Y7">
        <v>0</v>
      </c>
      <c r="Z7" s="40">
        <v>-1.8155530006513293E-2</v>
      </c>
      <c r="AA7" s="11" t="s">
        <v>12</v>
      </c>
      <c r="AI7">
        <v>708921</v>
      </c>
      <c r="AJ7" s="48">
        <v>444.30742306799999</v>
      </c>
    </row>
    <row r="8" spans="1:38" x14ac:dyDescent="0.15">
      <c r="A8" t="s">
        <v>644</v>
      </c>
      <c r="B8" t="s">
        <v>645</v>
      </c>
      <c r="C8" s="51">
        <v>3477500000</v>
      </c>
      <c r="D8" s="51">
        <v>10864245</v>
      </c>
      <c r="E8" s="52">
        <v>-2.2999999999999998</v>
      </c>
      <c r="F8" s="52">
        <v>51.034025999999997</v>
      </c>
      <c r="G8" s="52">
        <v>164</v>
      </c>
      <c r="H8" s="52">
        <v>129</v>
      </c>
      <c r="I8" s="47">
        <v>17.71</v>
      </c>
      <c r="J8" s="47">
        <v>77.7119</v>
      </c>
      <c r="K8">
        <v>14.4</v>
      </c>
      <c r="L8" t="e">
        <v>#N/A</v>
      </c>
      <c r="M8">
        <v>165</v>
      </c>
      <c r="N8">
        <v>0</v>
      </c>
      <c r="O8" s="55">
        <v>0.1424</v>
      </c>
      <c r="P8">
        <v>6.16</v>
      </c>
      <c r="Q8" s="55">
        <v>0.1</v>
      </c>
      <c r="R8" s="56" t="s">
        <v>12</v>
      </c>
      <c r="S8" s="47">
        <v>6.7032469779128201</v>
      </c>
      <c r="T8" s="40">
        <v>0.14368320000000001</v>
      </c>
      <c r="U8" s="55">
        <v>2.2312159370046505E-3</v>
      </c>
      <c r="V8" t="s">
        <v>12</v>
      </c>
      <c r="W8">
        <v>0</v>
      </c>
      <c r="X8">
        <v>0</v>
      </c>
      <c r="Y8">
        <v>0</v>
      </c>
      <c r="Z8" s="40">
        <v>0.13619393377619851</v>
      </c>
      <c r="AA8" s="11" t="s">
        <v>12</v>
      </c>
      <c r="AI8">
        <v>299569</v>
      </c>
      <c r="AJ8" s="48">
        <v>51.034025999999997</v>
      </c>
    </row>
    <row r="9" spans="1:38" x14ac:dyDescent="0.15">
      <c r="A9" t="s">
        <v>646</v>
      </c>
      <c r="B9" s="11" t="s">
        <v>647</v>
      </c>
      <c r="C9" s="51">
        <v>1653042800000</v>
      </c>
      <c r="D9" s="51">
        <v>36708083</v>
      </c>
      <c r="E9" s="52">
        <v>2.2000000000000002</v>
      </c>
      <c r="F9" s="52">
        <v>1340.3530239031099</v>
      </c>
      <c r="G9" s="52">
        <v>18</v>
      </c>
      <c r="H9" s="52">
        <v>14</v>
      </c>
      <c r="I9" s="83">
        <v>13.0017</v>
      </c>
      <c r="J9" s="83">
        <v>0</v>
      </c>
      <c r="K9" s="42">
        <v>89.6</v>
      </c>
      <c r="L9" s="42">
        <v>99</v>
      </c>
      <c r="M9" s="42">
        <v>1894</v>
      </c>
      <c r="N9" s="42">
        <v>1107</v>
      </c>
      <c r="O9" s="125">
        <v>2.9000000000000001E-2</v>
      </c>
      <c r="P9" s="42">
        <v>1.5</v>
      </c>
      <c r="Q9" s="125">
        <v>0</v>
      </c>
      <c r="R9" s="126" t="s">
        <v>137</v>
      </c>
      <c r="S9" s="83">
        <v>4.7</v>
      </c>
      <c r="T9" s="127">
        <v>0.84595279999999995</v>
      </c>
      <c r="U9" s="125" t="e">
        <v>#N/A</v>
      </c>
      <c r="V9" s="64" t="s">
        <v>137</v>
      </c>
      <c r="W9" s="42">
        <v>0</v>
      </c>
      <c r="X9" s="42">
        <v>429</v>
      </c>
      <c r="Y9" s="42" t="s">
        <v>871</v>
      </c>
      <c r="Z9" s="127" t="e">
        <v>#N/A</v>
      </c>
      <c r="AA9" s="64" t="s">
        <v>12</v>
      </c>
      <c r="AB9" s="42"/>
      <c r="AC9" s="42"/>
      <c r="AD9" s="42"/>
      <c r="AE9" s="42"/>
      <c r="AF9" s="42"/>
      <c r="AG9" s="127">
        <v>0.72803715626150367</v>
      </c>
      <c r="AH9" s="42"/>
      <c r="AI9">
        <v>1359585</v>
      </c>
      <c r="AJ9" s="48">
        <v>1340.3530239031099</v>
      </c>
    </row>
    <row r="10" spans="1:38" x14ac:dyDescent="0.15">
      <c r="A10" t="s">
        <v>648</v>
      </c>
      <c r="B10" t="s">
        <v>649</v>
      </c>
      <c r="C10" s="51">
        <v>1617470000</v>
      </c>
      <c r="D10" s="51">
        <v>546388</v>
      </c>
      <c r="E10" s="52">
        <v>1.1000000000000001</v>
      </c>
      <c r="F10" s="52">
        <v>221.80459888072599</v>
      </c>
      <c r="G10" s="52">
        <v>127</v>
      </c>
      <c r="H10" s="52">
        <v>110</v>
      </c>
      <c r="I10" s="47">
        <v>22.473400000000002</v>
      </c>
      <c r="J10" s="47" t="s">
        <v>886</v>
      </c>
      <c r="K10">
        <v>125.3</v>
      </c>
      <c r="L10">
        <v>35</v>
      </c>
      <c r="M10">
        <v>70</v>
      </c>
      <c r="N10">
        <v>0</v>
      </c>
      <c r="O10" s="55" t="e">
        <v>#N/A</v>
      </c>
      <c r="P10">
        <v>5.5</v>
      </c>
      <c r="Q10" s="55" t="e">
        <v>#N/A</v>
      </c>
      <c r="R10" s="56" t="e">
        <v>#N/A</v>
      </c>
      <c r="S10" s="47" t="e">
        <v>#N/A</v>
      </c>
      <c r="T10" s="40" t="e">
        <v>#N/A</v>
      </c>
      <c r="U10" s="55">
        <v>1.944629333666438E-2</v>
      </c>
      <c r="V10" t="s">
        <v>12</v>
      </c>
      <c r="W10">
        <v>0</v>
      </c>
      <c r="X10">
        <v>0</v>
      </c>
      <c r="Y10">
        <v>0</v>
      </c>
      <c r="Z10" s="40">
        <v>-1.3946978887268917E-2</v>
      </c>
      <c r="AA10" s="11" t="s">
        <v>12</v>
      </c>
      <c r="AI10">
        <v>15295</v>
      </c>
      <c r="AJ10" s="48">
        <v>221.80459888072599</v>
      </c>
    </row>
    <row r="11" spans="1:38" x14ac:dyDescent="0.15">
      <c r="A11" t="s">
        <v>650</v>
      </c>
      <c r="B11" t="s">
        <v>651</v>
      </c>
      <c r="C11" s="51">
        <v>347986000000</v>
      </c>
      <c r="D11" s="51">
        <v>24053727</v>
      </c>
      <c r="E11" s="52">
        <v>0.9</v>
      </c>
      <c r="F11" s="52">
        <v>277.965918367906</v>
      </c>
      <c r="G11" s="52">
        <v>163</v>
      </c>
      <c r="H11" s="52">
        <v>116</v>
      </c>
      <c r="I11" s="47">
        <v>8.3607600000000009</v>
      </c>
      <c r="J11" s="47">
        <v>88.746700000000004</v>
      </c>
      <c r="K11">
        <v>35.700000000000003</v>
      </c>
      <c r="L11">
        <v>30</v>
      </c>
      <c r="M11" t="e">
        <v>#N/A</v>
      </c>
      <c r="N11" t="e">
        <v>#N/A</v>
      </c>
      <c r="O11" s="55">
        <v>0.125</v>
      </c>
      <c r="P11">
        <v>2.95</v>
      </c>
      <c r="Q11" s="55">
        <v>9.6000000000000002E-2</v>
      </c>
      <c r="R11" s="56" t="s">
        <v>12</v>
      </c>
      <c r="S11" s="47">
        <v>15.9860129872822</v>
      </c>
      <c r="T11" s="40">
        <v>8.8959399999999994E-2</v>
      </c>
      <c r="U11" s="55">
        <v>1.8772191445092835E-2</v>
      </c>
      <c r="V11" t="s">
        <v>12</v>
      </c>
      <c r="W11">
        <v>0</v>
      </c>
      <c r="X11">
        <v>0</v>
      </c>
      <c r="Y11">
        <v>0</v>
      </c>
      <c r="Z11" s="40">
        <v>-1.8155530006513293E-2</v>
      </c>
      <c r="AA11" s="11" t="s">
        <v>137</v>
      </c>
      <c r="AI11">
        <v>540266</v>
      </c>
      <c r="AJ11" s="48">
        <v>277.965918367906</v>
      </c>
    </row>
    <row r="12" spans="1:38" x14ac:dyDescent="0.15">
      <c r="A12" t="s">
        <v>652</v>
      </c>
      <c r="B12" t="s">
        <v>653</v>
      </c>
      <c r="C12" s="51">
        <v>1949410000</v>
      </c>
      <c r="D12" s="51">
        <v>4659080</v>
      </c>
      <c r="E12" s="52">
        <v>38.04</v>
      </c>
      <c r="F12" s="52">
        <v>0</v>
      </c>
      <c r="G12" s="52">
        <v>184</v>
      </c>
      <c r="H12" s="52" t="s">
        <v>757</v>
      </c>
      <c r="I12" s="47">
        <v>6.7708000000000004</v>
      </c>
      <c r="J12" s="47">
        <v>68.439599999999999</v>
      </c>
      <c r="K12">
        <v>38.799999999999997</v>
      </c>
      <c r="L12" t="e">
        <v>#N/A</v>
      </c>
      <c r="M12" t="e">
        <v>#N/A</v>
      </c>
      <c r="N12" t="e">
        <v>#N/A</v>
      </c>
      <c r="O12" s="55" t="e">
        <v>#N/A</v>
      </c>
      <c r="P12">
        <v>2.95</v>
      </c>
      <c r="Q12" s="55" t="e">
        <v>#N/A</v>
      </c>
      <c r="R12" s="56" t="e">
        <v>#N/A</v>
      </c>
      <c r="S12" s="47">
        <v>4.2420405209840801</v>
      </c>
      <c r="T12" s="40">
        <v>5.47495E-2</v>
      </c>
      <c r="U12" s="55">
        <v>1.8772191445092835E-2</v>
      </c>
      <c r="V12" t="s">
        <v>12</v>
      </c>
      <c r="W12">
        <v>0</v>
      </c>
      <c r="X12">
        <v>0</v>
      </c>
      <c r="Y12">
        <v>0</v>
      </c>
      <c r="Z12" s="40">
        <v>-1.8155530006513293E-2</v>
      </c>
      <c r="AA12" s="11" t="s">
        <v>12</v>
      </c>
      <c r="AI12">
        <v>88774</v>
      </c>
      <c r="AJ12" s="48">
        <v>0</v>
      </c>
    </row>
    <row r="13" spans="1:38" x14ac:dyDescent="0.15">
      <c r="A13" t="s">
        <v>654</v>
      </c>
      <c r="B13" t="s">
        <v>655</v>
      </c>
      <c r="C13" s="51">
        <v>9981300000</v>
      </c>
      <c r="D13" s="51">
        <v>14899994</v>
      </c>
      <c r="E13" s="52">
        <v>-1.3</v>
      </c>
      <c r="F13" s="52">
        <v>0</v>
      </c>
      <c r="G13" s="52">
        <v>180</v>
      </c>
      <c r="H13" s="52">
        <v>135</v>
      </c>
      <c r="I13" s="47">
        <v>5.55755</v>
      </c>
      <c r="J13" s="47">
        <v>58.859900000000003</v>
      </c>
      <c r="K13">
        <v>47.6</v>
      </c>
      <c r="L13" t="e">
        <v>#N/A</v>
      </c>
      <c r="M13">
        <v>9</v>
      </c>
      <c r="N13">
        <v>0</v>
      </c>
      <c r="O13" s="55">
        <v>0.155</v>
      </c>
      <c r="P13">
        <v>2.95</v>
      </c>
      <c r="Q13" s="55">
        <v>0.10100000000000001</v>
      </c>
      <c r="R13" s="56" t="s">
        <v>320</v>
      </c>
      <c r="S13" s="47">
        <v>57.534118054603297</v>
      </c>
      <c r="T13" s="40">
        <v>0.1060074</v>
      </c>
      <c r="U13" s="55">
        <v>1.8772191445092835E-2</v>
      </c>
      <c r="V13" t="s">
        <v>12</v>
      </c>
      <c r="W13">
        <v>0</v>
      </c>
      <c r="X13">
        <v>0</v>
      </c>
      <c r="Y13">
        <v>0</v>
      </c>
      <c r="Z13" s="40">
        <v>-1.8155530006513293E-2</v>
      </c>
      <c r="AA13" s="11" t="s">
        <v>12</v>
      </c>
      <c r="AI13">
        <v>489690</v>
      </c>
      <c r="AJ13" s="48">
        <v>0</v>
      </c>
    </row>
    <row r="14" spans="1:38" x14ac:dyDescent="0.15">
      <c r="A14" t="s">
        <v>656</v>
      </c>
      <c r="B14" t="s">
        <v>657</v>
      </c>
      <c r="C14" s="51">
        <v>648920000</v>
      </c>
      <c r="D14" s="51">
        <v>813912</v>
      </c>
      <c r="E14" s="52">
        <v>-1.6</v>
      </c>
      <c r="F14" s="52">
        <v>138.389097249598</v>
      </c>
      <c r="G14" s="52">
        <v>158</v>
      </c>
      <c r="H14" s="52" t="s">
        <v>757</v>
      </c>
      <c r="I14" s="47" t="s">
        <v>886</v>
      </c>
      <c r="J14" s="47" t="s">
        <v>886</v>
      </c>
      <c r="K14">
        <v>27.6</v>
      </c>
      <c r="L14" t="e">
        <v>#N/A</v>
      </c>
      <c r="M14" t="e">
        <v>#N/A</v>
      </c>
      <c r="N14" t="e">
        <v>#N/A</v>
      </c>
      <c r="O14" s="55">
        <v>0.105</v>
      </c>
      <c r="P14">
        <v>1.1399999999999999</v>
      </c>
      <c r="Q14" s="55">
        <v>8.5000000000000006E-2</v>
      </c>
      <c r="R14" s="56" t="s">
        <v>137</v>
      </c>
      <c r="S14" s="47">
        <v>38.726982754959501</v>
      </c>
      <c r="T14" s="40">
        <v>5.5291600000000003E-2</v>
      </c>
      <c r="U14" s="55">
        <v>1.8772191445092824E-2</v>
      </c>
      <c r="V14" t="s">
        <v>12</v>
      </c>
      <c r="W14">
        <v>0</v>
      </c>
      <c r="X14">
        <v>0</v>
      </c>
      <c r="Y14">
        <v>0</v>
      </c>
      <c r="Z14" s="40">
        <v>-1.8155530006513359E-2</v>
      </c>
      <c r="AA14" s="11" t="s">
        <v>12</v>
      </c>
      <c r="AI14">
        <v>12555</v>
      </c>
      <c r="AJ14" s="48">
        <v>138.389097249598</v>
      </c>
    </row>
    <row r="15" spans="1:38" x14ac:dyDescent="0.15">
      <c r="A15" t="s">
        <v>602</v>
      </c>
      <c r="B15" t="s">
        <v>658</v>
      </c>
      <c r="C15" s="51">
        <v>37241300000</v>
      </c>
      <c r="D15" s="51">
        <v>81339988</v>
      </c>
      <c r="E15" s="52">
        <v>53.5</v>
      </c>
      <c r="F15" s="52">
        <v>17.1173671682409</v>
      </c>
      <c r="G15" s="52">
        <v>182</v>
      </c>
      <c r="H15" s="52">
        <v>126</v>
      </c>
      <c r="I15" s="83">
        <v>3.4441000000000002</v>
      </c>
      <c r="J15" s="83">
        <v>0</v>
      </c>
      <c r="K15" s="42">
        <v>17</v>
      </c>
      <c r="L15" s="42">
        <v>30</v>
      </c>
      <c r="M15" s="42" t="e">
        <v>#N/A</v>
      </c>
      <c r="N15" s="42" t="e">
        <v>#N/A</v>
      </c>
      <c r="O15" s="125" t="e">
        <v>#N/A</v>
      </c>
      <c r="P15" s="42">
        <v>0</v>
      </c>
      <c r="Q15" s="125" t="e">
        <v>#N/A</v>
      </c>
      <c r="R15" s="126" t="e">
        <v>#N/A</v>
      </c>
      <c r="S15" s="83" t="e">
        <v>#N/A</v>
      </c>
      <c r="T15" s="127">
        <v>0</v>
      </c>
      <c r="U15" s="125">
        <v>1.9934079866579649E-2</v>
      </c>
      <c r="V15" s="42" t="s">
        <v>12</v>
      </c>
      <c r="W15" s="42">
        <v>0</v>
      </c>
      <c r="X15" s="42">
        <v>0</v>
      </c>
      <c r="Y15" s="42" t="e">
        <v>#N/A</v>
      </c>
      <c r="Z15" s="127">
        <v>0.71867342006001833</v>
      </c>
      <c r="AA15" s="64" t="s">
        <v>12</v>
      </c>
      <c r="AB15" s="42" t="e">
        <v>#N/A</v>
      </c>
      <c r="AC15" s="64" t="s">
        <v>137</v>
      </c>
      <c r="AD15" s="42"/>
      <c r="AE15" s="42"/>
      <c r="AF15" s="65"/>
      <c r="AG15" s="127">
        <v>0.44499133179051636</v>
      </c>
      <c r="AH15" s="42">
        <v>1</v>
      </c>
      <c r="AI15">
        <v>879223</v>
      </c>
      <c r="AJ15" s="48">
        <v>17.1173671682409</v>
      </c>
    </row>
    <row r="16" spans="1:38" x14ac:dyDescent="0.15">
      <c r="A16" t="s">
        <v>603</v>
      </c>
      <c r="B16" t="s">
        <v>659</v>
      </c>
      <c r="C16" s="51">
        <v>7833510000</v>
      </c>
      <c r="D16" s="51">
        <v>5260750</v>
      </c>
      <c r="E16" s="52">
        <v>15.09</v>
      </c>
      <c r="F16" s="52">
        <v>0</v>
      </c>
      <c r="G16" s="52">
        <v>179</v>
      </c>
      <c r="H16" s="52" t="s">
        <v>757</v>
      </c>
      <c r="I16" s="47" t="s">
        <v>886</v>
      </c>
      <c r="J16" s="47">
        <v>72.875200000000007</v>
      </c>
      <c r="K16">
        <v>117.7</v>
      </c>
      <c r="L16">
        <v>25</v>
      </c>
      <c r="M16">
        <v>0</v>
      </c>
      <c r="N16">
        <v>2</v>
      </c>
      <c r="O16" s="55" t="e">
        <v>#N/A</v>
      </c>
      <c r="P16">
        <v>14</v>
      </c>
      <c r="Q16" s="55" t="e">
        <v>#N/A</v>
      </c>
      <c r="R16" s="56" t="e">
        <v>#N/A</v>
      </c>
      <c r="S16" s="47">
        <v>39.456943228319702</v>
      </c>
      <c r="T16" s="40" t="e">
        <v>#N/A</v>
      </c>
      <c r="U16" s="55">
        <v>1.8772191445092835E-2</v>
      </c>
      <c r="V16" t="s">
        <v>12</v>
      </c>
      <c r="W16">
        <v>0</v>
      </c>
      <c r="X16">
        <v>0</v>
      </c>
      <c r="Y16">
        <v>0</v>
      </c>
      <c r="Z16" s="40">
        <v>-1.8155530006513293E-2</v>
      </c>
      <c r="AA16" s="11" t="s">
        <v>12</v>
      </c>
      <c r="AB16" t="e">
        <v>#N/A</v>
      </c>
      <c r="AI16">
        <v>254824</v>
      </c>
      <c r="AJ16" s="48">
        <v>0</v>
      </c>
    </row>
    <row r="17" spans="1:36" x14ac:dyDescent="0.15">
      <c r="A17" t="s">
        <v>660</v>
      </c>
      <c r="B17" t="s">
        <v>661</v>
      </c>
      <c r="C17" s="51">
        <v>36372610000</v>
      </c>
      <c r="D17" s="51">
        <v>24294750</v>
      </c>
      <c r="E17" s="52" t="e">
        <v>#N/A</v>
      </c>
      <c r="F17" s="52">
        <v>379.28640844799997</v>
      </c>
      <c r="G17" s="52">
        <v>139</v>
      </c>
      <c r="H17" s="52" t="s">
        <v>757</v>
      </c>
      <c r="I17" s="47">
        <v>13.8253</v>
      </c>
      <c r="J17" s="47" t="s">
        <v>886</v>
      </c>
      <c r="K17">
        <v>24.5</v>
      </c>
      <c r="L17">
        <v>38</v>
      </c>
      <c r="M17" t="e">
        <v>#N/A</v>
      </c>
      <c r="N17" t="e">
        <v>#N/A</v>
      </c>
      <c r="O17" s="55" t="e">
        <v>#N/A</v>
      </c>
      <c r="P17" t="e">
        <v>#N/A</v>
      </c>
      <c r="Q17" s="55" t="e">
        <v>#N/A</v>
      </c>
      <c r="R17" s="56" t="e">
        <v>#N/A</v>
      </c>
      <c r="S17" s="47" t="e">
        <v>#N/A</v>
      </c>
      <c r="T17" s="40" t="e">
        <v>#N/A</v>
      </c>
      <c r="U17" s="55">
        <v>1.8772191445092835E-2</v>
      </c>
      <c r="V17" t="s">
        <v>12</v>
      </c>
      <c r="W17">
        <v>0</v>
      </c>
      <c r="X17">
        <v>0</v>
      </c>
      <c r="Y17">
        <v>0</v>
      </c>
      <c r="Z17" s="40">
        <v>-1.8155530006513293E-2</v>
      </c>
      <c r="AA17" s="11" t="s">
        <v>12</v>
      </c>
      <c r="AI17">
        <v>2197152</v>
      </c>
      <c r="AJ17" s="48">
        <v>379.28640844799997</v>
      </c>
    </row>
    <row r="18" spans="1:36" x14ac:dyDescent="0.15">
      <c r="A18" t="s">
        <v>662</v>
      </c>
      <c r="B18" t="s">
        <v>663</v>
      </c>
      <c r="C18" s="51" t="e">
        <v>#N/A</v>
      </c>
      <c r="D18" s="51" t="e">
        <v>#N/A</v>
      </c>
      <c r="E18" s="52">
        <v>0.3</v>
      </c>
      <c r="F18" s="52" t="e">
        <v>#N/A</v>
      </c>
      <c r="G18" s="52" t="e">
        <v>#N/A</v>
      </c>
      <c r="H18" s="52" t="e">
        <v>#N/A</v>
      </c>
      <c r="I18" s="47">
        <v>18.079599999999999</v>
      </c>
      <c r="J18" s="47">
        <v>56.86</v>
      </c>
      <c r="K18">
        <v>90.7</v>
      </c>
      <c r="L18" t="e">
        <v>#N/A</v>
      </c>
      <c r="M18" t="e">
        <v>#N/A</v>
      </c>
      <c r="N18" t="e">
        <v>#N/A</v>
      </c>
      <c r="O18" s="55">
        <v>0.1145</v>
      </c>
      <c r="P18">
        <v>11.3</v>
      </c>
      <c r="Q18" s="55">
        <v>5.2999999999999999E-2</v>
      </c>
      <c r="R18" s="56" t="s">
        <v>12</v>
      </c>
      <c r="S18" s="47">
        <v>67.950694279450303</v>
      </c>
      <c r="T18" s="40">
        <v>0.1421163</v>
      </c>
      <c r="U18" s="55">
        <v>0</v>
      </c>
      <c r="V18" t="s">
        <v>12</v>
      </c>
      <c r="W18">
        <v>0</v>
      </c>
      <c r="X18">
        <v>0</v>
      </c>
      <c r="Y18">
        <v>0</v>
      </c>
      <c r="Z18" s="40">
        <v>0</v>
      </c>
      <c r="AA18" s="11" t="s">
        <v>12</v>
      </c>
      <c r="AI18">
        <v>0</v>
      </c>
      <c r="AJ18" s="48" t="e">
        <v>#N/A</v>
      </c>
    </row>
    <row r="19" spans="1:36" x14ac:dyDescent="0.15">
      <c r="A19" t="s">
        <v>664</v>
      </c>
      <c r="B19" t="s">
        <v>665</v>
      </c>
      <c r="C19" s="51">
        <v>235369129337.711</v>
      </c>
      <c r="D19" s="51">
        <v>97553151</v>
      </c>
      <c r="E19" s="52">
        <v>16</v>
      </c>
      <c r="F19" s="52">
        <v>19982.655154176002</v>
      </c>
      <c r="G19" s="52">
        <v>128</v>
      </c>
      <c r="H19" s="52">
        <v>100</v>
      </c>
      <c r="I19" s="47">
        <v>19.701499999999999</v>
      </c>
      <c r="J19" s="47">
        <v>99</v>
      </c>
      <c r="K19">
        <v>101.2</v>
      </c>
      <c r="L19">
        <v>28</v>
      </c>
      <c r="M19">
        <v>86</v>
      </c>
      <c r="N19">
        <v>18</v>
      </c>
      <c r="O19" s="55">
        <v>0.17249999999999999</v>
      </c>
      <c r="P19">
        <v>16.75</v>
      </c>
      <c r="Q19" s="55">
        <v>0.10199999999999999</v>
      </c>
      <c r="R19" s="56" t="s">
        <v>137</v>
      </c>
      <c r="S19" s="47" t="e">
        <v>#N/A</v>
      </c>
      <c r="T19" s="40">
        <v>0.29041420000000001</v>
      </c>
      <c r="U19" s="55">
        <v>0.13425608268417091</v>
      </c>
      <c r="V19" s="11" t="s">
        <v>137</v>
      </c>
      <c r="W19">
        <v>46378.765298181599</v>
      </c>
      <c r="X19">
        <v>254</v>
      </c>
      <c r="Y19" t="s">
        <v>872</v>
      </c>
      <c r="Z19" s="40">
        <v>1.4441933761399035</v>
      </c>
      <c r="AA19" s="11" t="s">
        <v>137</v>
      </c>
      <c r="AI19">
        <v>478310</v>
      </c>
      <c r="AJ19" s="48">
        <v>19982.655154176002</v>
      </c>
    </row>
    <row r="20" spans="1:36" x14ac:dyDescent="0.15">
      <c r="A20" t="s">
        <v>666</v>
      </c>
      <c r="B20" t="s">
        <v>667</v>
      </c>
      <c r="C20" s="51">
        <v>12486753871.278</v>
      </c>
      <c r="D20" s="51">
        <v>1267689</v>
      </c>
      <c r="E20" s="52">
        <v>1.1000000000000001</v>
      </c>
      <c r="F20" s="52">
        <v>0</v>
      </c>
      <c r="G20" s="52">
        <v>173</v>
      </c>
      <c r="H20" s="52" t="s">
        <v>757</v>
      </c>
      <c r="I20" s="47" t="s">
        <v>886</v>
      </c>
      <c r="J20" s="47">
        <v>54.138199999999998</v>
      </c>
      <c r="K20">
        <v>53.8</v>
      </c>
      <c r="L20" t="e">
        <v>#N/A</v>
      </c>
      <c r="M20" t="e">
        <v>#N/A</v>
      </c>
      <c r="N20" t="e">
        <v>#N/A</v>
      </c>
      <c r="O20" s="55">
        <v>0.14000000000000001</v>
      </c>
      <c r="P20">
        <v>2.95</v>
      </c>
      <c r="Q20" s="55">
        <v>0.153</v>
      </c>
      <c r="R20" s="56" t="s">
        <v>12</v>
      </c>
      <c r="S20" s="47">
        <v>70.0973186856056</v>
      </c>
      <c r="T20" s="40">
        <v>8.6170899999999995E-2</v>
      </c>
      <c r="U20" s="55">
        <v>1.8772191445092835E-2</v>
      </c>
      <c r="V20" t="s">
        <v>12</v>
      </c>
      <c r="W20">
        <v>0</v>
      </c>
      <c r="X20">
        <v>0</v>
      </c>
      <c r="Y20">
        <v>0</v>
      </c>
      <c r="Z20" s="40">
        <v>-1.8155530006513293E-2</v>
      </c>
      <c r="AA20" s="11" t="s">
        <v>12</v>
      </c>
      <c r="AI20">
        <v>221865</v>
      </c>
      <c r="AJ20" s="48">
        <v>0</v>
      </c>
    </row>
    <row r="21" spans="1:36" x14ac:dyDescent="0.15">
      <c r="A21" t="s">
        <v>668</v>
      </c>
      <c r="B21" t="s">
        <v>669</v>
      </c>
      <c r="C21" s="51" t="e">
        <v>#N/A</v>
      </c>
      <c r="D21" s="51" t="e">
        <v>#N/A</v>
      </c>
      <c r="E21" s="52">
        <v>9</v>
      </c>
      <c r="F21" s="52" t="e">
        <v>#N/A</v>
      </c>
      <c r="G21" s="52" t="e">
        <v>#N/A</v>
      </c>
      <c r="H21" s="52" t="e">
        <v>#N/A</v>
      </c>
      <c r="I21" s="47" t="s">
        <v>886</v>
      </c>
      <c r="J21" s="47" t="s">
        <v>886</v>
      </c>
      <c r="K21">
        <v>20.100000000000001</v>
      </c>
      <c r="L21" t="e">
        <v>#N/A</v>
      </c>
      <c r="M21" t="e">
        <v>#N/A</v>
      </c>
      <c r="N21" t="e">
        <v>#N/A</v>
      </c>
      <c r="O21" s="55">
        <v>0</v>
      </c>
      <c r="P21" t="e">
        <v>#N/A</v>
      </c>
      <c r="Q21" s="55">
        <v>8.5999999999999993E-2</v>
      </c>
      <c r="R21" s="56" t="s">
        <v>12</v>
      </c>
      <c r="S21" s="47" t="e">
        <v>#N/A</v>
      </c>
      <c r="T21" s="40">
        <v>7.6295000000000002E-2</v>
      </c>
      <c r="U21" s="55">
        <v>0</v>
      </c>
      <c r="V21" t="s">
        <v>12</v>
      </c>
      <c r="W21">
        <v>0</v>
      </c>
      <c r="X21">
        <v>0</v>
      </c>
      <c r="Y21">
        <v>0</v>
      </c>
      <c r="Z21" s="40">
        <v>0</v>
      </c>
      <c r="AA21" s="11" t="s">
        <v>12</v>
      </c>
      <c r="AI21" t="e">
        <v>#N/A</v>
      </c>
      <c r="AJ21" s="48" t="e">
        <v>#N/A</v>
      </c>
    </row>
    <row r="22" spans="1:36" x14ac:dyDescent="0.15">
      <c r="A22" t="s">
        <v>604</v>
      </c>
      <c r="B22" t="s">
        <v>670</v>
      </c>
      <c r="C22" s="51">
        <v>80561496133.917206</v>
      </c>
      <c r="D22" s="51">
        <v>104957438</v>
      </c>
      <c r="E22" s="52">
        <v>12</v>
      </c>
      <c r="F22" s="52">
        <v>815.50492916319604</v>
      </c>
      <c r="G22" s="52">
        <v>161</v>
      </c>
      <c r="H22" s="52">
        <v>108</v>
      </c>
      <c r="I22" s="83">
        <v>7.99939</v>
      </c>
      <c r="J22" s="83">
        <v>0</v>
      </c>
      <c r="K22" s="42">
        <v>33.5</v>
      </c>
      <c r="L22" s="42">
        <v>31</v>
      </c>
      <c r="M22" s="42">
        <v>0</v>
      </c>
      <c r="N22" s="42">
        <v>1</v>
      </c>
      <c r="O22" s="125">
        <v>0.122</v>
      </c>
      <c r="P22" s="42">
        <v>7</v>
      </c>
      <c r="Q22" s="125">
        <v>0.112</v>
      </c>
      <c r="R22" s="126" t="s">
        <v>12</v>
      </c>
      <c r="S22" s="83" t="e">
        <v>#N/A</v>
      </c>
      <c r="T22" s="127">
        <v>0.12644030000000001</v>
      </c>
      <c r="U22" s="125">
        <v>1.8399553776423983E-2</v>
      </c>
      <c r="V22" s="42" t="s">
        <v>12</v>
      </c>
      <c r="W22" s="42">
        <v>0</v>
      </c>
      <c r="X22" s="42">
        <v>0</v>
      </c>
      <c r="Y22" s="42" t="e">
        <v>#N/A</v>
      </c>
      <c r="Z22" s="127">
        <v>0.35001788765756592</v>
      </c>
      <c r="AA22" s="64" t="s">
        <v>137</v>
      </c>
      <c r="AB22" s="42" t="e">
        <v>#N/A</v>
      </c>
      <c r="AC22" s="64" t="s">
        <v>137</v>
      </c>
      <c r="AD22" s="42"/>
      <c r="AE22" s="42"/>
      <c r="AF22" s="65">
        <v>6.6250000000000003E-2</v>
      </c>
      <c r="AG22" s="127">
        <v>0.56545973160696084</v>
      </c>
      <c r="AH22" s="42">
        <v>3</v>
      </c>
      <c r="AI22">
        <v>1227143</v>
      </c>
      <c r="AJ22" s="48">
        <v>815.50492916319604</v>
      </c>
    </row>
    <row r="23" spans="1:36" x14ac:dyDescent="0.15">
      <c r="A23" t="s">
        <v>671</v>
      </c>
      <c r="B23" t="s">
        <v>672</v>
      </c>
      <c r="C23" s="51">
        <v>14622880885.6842</v>
      </c>
      <c r="D23" s="51">
        <v>2025137</v>
      </c>
      <c r="E23" s="52">
        <v>0</v>
      </c>
      <c r="F23" s="52">
        <v>0</v>
      </c>
      <c r="G23" s="52">
        <v>167</v>
      </c>
      <c r="H23" s="52" t="s">
        <v>757</v>
      </c>
      <c r="I23" s="47">
        <v>15.4117</v>
      </c>
      <c r="J23" s="47">
        <v>82.182400000000001</v>
      </c>
      <c r="K23">
        <v>66.5</v>
      </c>
      <c r="L23">
        <v>40</v>
      </c>
      <c r="M23">
        <v>7</v>
      </c>
      <c r="N23">
        <v>2</v>
      </c>
      <c r="O23" s="55">
        <v>0.155</v>
      </c>
      <c r="P23">
        <v>2.95</v>
      </c>
      <c r="Q23" s="55">
        <v>0.11899999999999999</v>
      </c>
      <c r="R23" s="56" t="s">
        <v>12</v>
      </c>
      <c r="S23" s="47">
        <v>9.9687860665197796</v>
      </c>
      <c r="T23" s="40">
        <v>0.1210808</v>
      </c>
      <c r="U23" s="55">
        <v>1.8772191445092835E-2</v>
      </c>
      <c r="V23" t="s">
        <v>12</v>
      </c>
      <c r="W23">
        <v>0</v>
      </c>
      <c r="X23">
        <v>0</v>
      </c>
      <c r="Y23">
        <v>0</v>
      </c>
      <c r="Z23" s="40">
        <v>-1.8155530006513293E-2</v>
      </c>
      <c r="AA23" s="11" t="s">
        <v>12</v>
      </c>
      <c r="AI23">
        <v>280197</v>
      </c>
      <c r="AJ23" s="48">
        <v>0</v>
      </c>
    </row>
    <row r="24" spans="1:36" x14ac:dyDescent="0.15">
      <c r="A24" t="s">
        <v>673</v>
      </c>
      <c r="B24" t="s">
        <v>674</v>
      </c>
      <c r="C24" s="51">
        <v>1014621519.85866</v>
      </c>
      <c r="D24" s="51">
        <v>2100568</v>
      </c>
      <c r="E24" s="52">
        <v>6.46</v>
      </c>
      <c r="F24" s="52">
        <v>215.65130042326501</v>
      </c>
      <c r="G24" s="52">
        <v>146</v>
      </c>
      <c r="H24" s="52">
        <v>117</v>
      </c>
      <c r="I24" s="47">
        <v>9.9772999999999996</v>
      </c>
      <c r="J24" s="47" t="s">
        <v>886</v>
      </c>
      <c r="K24">
        <v>65.599999999999994</v>
      </c>
      <c r="L24" t="e">
        <v>#N/A</v>
      </c>
      <c r="M24" t="e">
        <v>#N/A</v>
      </c>
      <c r="N24" t="e">
        <v>#N/A</v>
      </c>
      <c r="O24" s="55">
        <v>0.30399999999999999</v>
      </c>
      <c r="P24">
        <v>13.5</v>
      </c>
      <c r="Q24" s="55">
        <v>0.107</v>
      </c>
      <c r="R24" s="56">
        <v>0</v>
      </c>
      <c r="S24" s="47">
        <v>2.7338594241659</v>
      </c>
      <c r="T24" s="40" t="e">
        <v>#N/A</v>
      </c>
      <c r="U24" s="55">
        <v>5.0426652918837814E-2</v>
      </c>
      <c r="V24" t="s">
        <v>12</v>
      </c>
      <c r="W24">
        <v>0</v>
      </c>
      <c r="X24">
        <v>0</v>
      </c>
      <c r="Y24">
        <v>0</v>
      </c>
      <c r="Z24" s="40">
        <v>4.8868056059002477E-2</v>
      </c>
      <c r="AA24" s="11" t="s">
        <v>12</v>
      </c>
      <c r="AI24">
        <v>205063</v>
      </c>
      <c r="AJ24" s="48">
        <v>215.65130042326501</v>
      </c>
    </row>
    <row r="25" spans="1:36" x14ac:dyDescent="0.15">
      <c r="A25" t="s">
        <v>229</v>
      </c>
      <c r="B25" t="s">
        <v>675</v>
      </c>
      <c r="C25" s="51">
        <v>47330016342.573402</v>
      </c>
      <c r="D25" s="51">
        <v>28833629</v>
      </c>
      <c r="E25" s="52">
        <v>9.9</v>
      </c>
      <c r="F25" s="52">
        <v>2190.3000000000002</v>
      </c>
      <c r="G25" s="52">
        <v>120</v>
      </c>
      <c r="H25" s="52">
        <v>111</v>
      </c>
      <c r="I25" s="83">
        <v>7.5981300000000003</v>
      </c>
      <c r="J25" s="83">
        <v>69.346800000000002</v>
      </c>
      <c r="K25" s="42">
        <v>70.5</v>
      </c>
      <c r="L25" s="42">
        <v>31</v>
      </c>
      <c r="M25" s="42">
        <v>76</v>
      </c>
      <c r="N25" s="42">
        <v>6</v>
      </c>
      <c r="O25" s="125">
        <v>0.313</v>
      </c>
      <c r="P25" s="42">
        <v>17</v>
      </c>
      <c r="Q25" s="125">
        <v>9.7000000000000003E-2</v>
      </c>
      <c r="R25" s="126" t="s">
        <v>137</v>
      </c>
      <c r="S25" s="83">
        <v>14.8710401218088</v>
      </c>
      <c r="T25" s="127">
        <v>0.1283146</v>
      </c>
      <c r="U25" s="125">
        <v>4.0022288753448668E-2</v>
      </c>
      <c r="V25" s="64" t="s">
        <v>137</v>
      </c>
      <c r="W25" s="128">
        <v>15078.863636363636</v>
      </c>
      <c r="X25" s="42">
        <v>43</v>
      </c>
      <c r="Y25" s="42" t="s">
        <v>873</v>
      </c>
      <c r="Z25" s="127">
        <v>0.38003940825071159</v>
      </c>
      <c r="AA25" s="64" t="s">
        <v>137</v>
      </c>
      <c r="AB25" s="42">
        <v>296</v>
      </c>
      <c r="AC25" s="64" t="s">
        <v>137</v>
      </c>
      <c r="AD25" s="129">
        <v>0.15</v>
      </c>
      <c r="AE25" s="42"/>
      <c r="AF25" s="129">
        <v>0.08</v>
      </c>
      <c r="AG25" s="127">
        <v>0.56342319268057017</v>
      </c>
      <c r="AH25" s="42">
        <v>4</v>
      </c>
      <c r="AI25">
        <v>417642</v>
      </c>
      <c r="AJ25" s="48">
        <v>2190.3000000000002</v>
      </c>
    </row>
    <row r="26" spans="1:36" x14ac:dyDescent="0.15">
      <c r="A26" t="s">
        <v>676</v>
      </c>
      <c r="B26" t="s">
        <v>677</v>
      </c>
      <c r="C26" s="51">
        <v>10496056732.546</v>
      </c>
      <c r="D26" s="51">
        <v>12717176</v>
      </c>
      <c r="E26" s="52">
        <v>10</v>
      </c>
      <c r="F26" s="52">
        <v>55.222323583265002</v>
      </c>
      <c r="G26" s="52">
        <v>153</v>
      </c>
      <c r="H26" s="52">
        <v>119</v>
      </c>
      <c r="I26" s="47">
        <v>7.1549899999999997</v>
      </c>
      <c r="J26" s="47">
        <v>73.9298</v>
      </c>
      <c r="K26">
        <v>18.66</v>
      </c>
      <c r="L26" t="e">
        <v>#N/A</v>
      </c>
      <c r="M26" t="e">
        <v>#N/A</v>
      </c>
      <c r="N26" t="e">
        <v>#N/A</v>
      </c>
      <c r="O26" s="55">
        <v>0.217</v>
      </c>
      <c r="P26">
        <v>12.5</v>
      </c>
      <c r="Q26" s="55">
        <v>8.6999999999999994E-2</v>
      </c>
      <c r="R26" s="56">
        <v>0</v>
      </c>
      <c r="S26" s="47">
        <v>13.524409416626201</v>
      </c>
      <c r="T26" s="40">
        <v>7.2020699999999993E-2</v>
      </c>
      <c r="U26" s="55" t="e">
        <v>#VALUE!</v>
      </c>
      <c r="V26" t="s">
        <v>12</v>
      </c>
      <c r="W26">
        <v>0</v>
      </c>
      <c r="X26">
        <v>0</v>
      </c>
      <c r="Y26">
        <v>0</v>
      </c>
      <c r="Z26" s="40" t="e">
        <v>#VALUE!</v>
      </c>
      <c r="AA26" s="11" t="s">
        <v>12</v>
      </c>
      <c r="AI26">
        <v>122796</v>
      </c>
      <c r="AJ26" s="48">
        <v>55.222323583265002</v>
      </c>
    </row>
    <row r="27" spans="1:36" x14ac:dyDescent="0.15">
      <c r="A27" t="s">
        <v>678</v>
      </c>
      <c r="B27" t="s">
        <v>679</v>
      </c>
      <c r="C27" s="51">
        <v>1346933490.23577</v>
      </c>
      <c r="D27" s="51">
        <v>1861283</v>
      </c>
      <c r="E27" s="52" t="e">
        <v>#N/A</v>
      </c>
      <c r="F27" s="52">
        <v>103.557480266</v>
      </c>
      <c r="G27" s="52">
        <v>176</v>
      </c>
      <c r="H27" s="52" t="s">
        <v>757</v>
      </c>
      <c r="I27" s="47">
        <v>5.7379699999999998</v>
      </c>
      <c r="J27" s="47" t="s">
        <v>886</v>
      </c>
      <c r="K27">
        <v>28.1</v>
      </c>
      <c r="L27" t="e">
        <v>#N/A</v>
      </c>
      <c r="M27">
        <v>4</v>
      </c>
      <c r="N27">
        <v>0</v>
      </c>
      <c r="O27" s="55">
        <v>5.2999999999999999E-2</v>
      </c>
      <c r="P27" t="e">
        <v>#N/A</v>
      </c>
      <c r="Q27" s="55">
        <v>8.8999999999999996E-2</v>
      </c>
      <c r="R27" s="56">
        <v>0</v>
      </c>
      <c r="S27" s="47" t="e">
        <v>#N/A</v>
      </c>
      <c r="T27" s="40">
        <v>4.1829199999999997E-2</v>
      </c>
      <c r="U27" s="55">
        <v>1.8772191445092835E-2</v>
      </c>
      <c r="V27" t="s">
        <v>12</v>
      </c>
      <c r="W27">
        <v>0</v>
      </c>
      <c r="X27">
        <v>0</v>
      </c>
      <c r="Y27">
        <v>0</v>
      </c>
      <c r="Z27" s="40">
        <v>-1.8155530006513293E-2</v>
      </c>
      <c r="AA27" s="11" t="s">
        <v>12</v>
      </c>
      <c r="AI27">
        <v>23405</v>
      </c>
      <c r="AJ27" s="48">
        <v>103.557480266</v>
      </c>
    </row>
    <row r="28" spans="1:36" x14ac:dyDescent="0.15">
      <c r="A28" t="s">
        <v>592</v>
      </c>
      <c r="B28" t="s">
        <v>680</v>
      </c>
      <c r="C28" s="51">
        <v>74938190654.855804</v>
      </c>
      <c r="D28" s="51">
        <v>49699862</v>
      </c>
      <c r="E28" s="52">
        <v>5.7</v>
      </c>
      <c r="F28" s="52">
        <v>1739.2285542930199</v>
      </c>
      <c r="G28" s="52">
        <v>80</v>
      </c>
      <c r="H28" s="52">
        <v>91</v>
      </c>
      <c r="I28" s="83">
        <v>21.339400000000001</v>
      </c>
      <c r="J28" s="83">
        <v>57</v>
      </c>
      <c r="K28" s="42">
        <v>57.1</v>
      </c>
      <c r="L28" s="42">
        <v>20</v>
      </c>
      <c r="M28" s="42">
        <v>79</v>
      </c>
      <c r="N28" s="42">
        <v>6</v>
      </c>
      <c r="O28" s="125">
        <v>0.1658</v>
      </c>
      <c r="P28" s="42">
        <v>9</v>
      </c>
      <c r="Q28" s="125">
        <v>8.2000000000000003E-2</v>
      </c>
      <c r="R28" s="126" t="s">
        <v>137</v>
      </c>
      <c r="S28" s="83">
        <v>9.2361927518522595</v>
      </c>
      <c r="T28" s="127">
        <v>0.17945459999999999</v>
      </c>
      <c r="U28" s="125">
        <v>1.1247487794274313E-2</v>
      </c>
      <c r="V28" s="64" t="s">
        <v>137</v>
      </c>
      <c r="W28" s="128">
        <v>17910</v>
      </c>
      <c r="X28" s="42">
        <v>0</v>
      </c>
      <c r="Y28" s="42" t="s">
        <v>874</v>
      </c>
      <c r="Z28" s="127">
        <v>0.12847153649436055</v>
      </c>
      <c r="AA28" s="64" t="s">
        <v>12</v>
      </c>
      <c r="AB28" s="42">
        <v>308</v>
      </c>
      <c r="AC28" s="64" t="s">
        <v>137</v>
      </c>
      <c r="AD28" s="129">
        <v>0.13</v>
      </c>
      <c r="AE28" s="42"/>
      <c r="AF28" s="129">
        <v>7.0000000000000007E-2</v>
      </c>
      <c r="AG28" s="127">
        <v>0.60793443951055093</v>
      </c>
      <c r="AH28" s="42">
        <v>2</v>
      </c>
      <c r="AI28">
        <v>1078572</v>
      </c>
      <c r="AJ28" s="48">
        <v>1739.2285542930199</v>
      </c>
    </row>
    <row r="29" spans="1:36" x14ac:dyDescent="0.15">
      <c r="A29" t="s">
        <v>681</v>
      </c>
      <c r="B29" t="s">
        <v>682</v>
      </c>
      <c r="C29" s="51">
        <v>2639386291.42767</v>
      </c>
      <c r="D29" s="51">
        <v>2233339</v>
      </c>
      <c r="E29" s="52">
        <v>4.7</v>
      </c>
      <c r="F29" s="52">
        <v>414.911953491438</v>
      </c>
      <c r="G29" s="52">
        <v>104</v>
      </c>
      <c r="H29" s="52">
        <v>131</v>
      </c>
      <c r="I29" s="47">
        <v>10.9969</v>
      </c>
      <c r="J29" s="47">
        <v>61.364400000000003</v>
      </c>
      <c r="K29">
        <v>46.3</v>
      </c>
      <c r="L29">
        <v>40</v>
      </c>
      <c r="M29">
        <v>6</v>
      </c>
      <c r="N29">
        <v>0</v>
      </c>
      <c r="O29" s="55">
        <v>0.1158</v>
      </c>
      <c r="P29">
        <v>6.88</v>
      </c>
      <c r="Q29" s="55">
        <v>9.4E-2</v>
      </c>
      <c r="R29" s="56">
        <v>0</v>
      </c>
      <c r="S29" s="47">
        <v>9.4743386358296604</v>
      </c>
      <c r="T29" s="40">
        <v>0.15529670000000001</v>
      </c>
      <c r="U29" s="55">
        <v>3.5043980199719396E-2</v>
      </c>
      <c r="V29" t="s">
        <v>12</v>
      </c>
      <c r="W29">
        <v>0</v>
      </c>
      <c r="X29">
        <v>0</v>
      </c>
      <c r="Y29">
        <v>0</v>
      </c>
      <c r="Z29" s="40">
        <v>0.14479289307645965</v>
      </c>
      <c r="AA29" s="11" t="s">
        <v>12</v>
      </c>
      <c r="AI29">
        <v>6749</v>
      </c>
      <c r="AJ29" s="48">
        <v>414.911953491438</v>
      </c>
    </row>
    <row r="30" spans="1:36" x14ac:dyDescent="0.15">
      <c r="A30" t="s">
        <v>683</v>
      </c>
      <c r="B30" t="s">
        <v>684</v>
      </c>
      <c r="C30" s="51">
        <v>2101000000</v>
      </c>
      <c r="D30" s="51">
        <v>6374616</v>
      </c>
      <c r="E30" s="52">
        <v>26.1</v>
      </c>
      <c r="F30" s="52">
        <v>580.23136547229899</v>
      </c>
      <c r="G30" s="52">
        <v>172</v>
      </c>
      <c r="H30" s="52">
        <v>134</v>
      </c>
      <c r="I30" s="47">
        <v>6.1576300000000002</v>
      </c>
      <c r="J30" s="47" t="s">
        <v>886</v>
      </c>
      <c r="K30">
        <v>28.8</v>
      </c>
      <c r="L30" t="e">
        <v>#N/A</v>
      </c>
      <c r="M30" t="e">
        <v>#N/A</v>
      </c>
      <c r="N30" t="e">
        <v>#N/A</v>
      </c>
      <c r="O30" s="55">
        <v>0.13589999999999999</v>
      </c>
      <c r="P30">
        <v>13.1</v>
      </c>
      <c r="Q30" s="55">
        <v>9.0999999999999998E-2</v>
      </c>
      <c r="R30" s="56" t="s">
        <v>12</v>
      </c>
      <c r="S30" s="47" t="e">
        <v>#N/A</v>
      </c>
      <c r="T30" s="40">
        <v>0.1453198</v>
      </c>
      <c r="U30" s="55">
        <v>1.0829229437539313E-2</v>
      </c>
      <c r="V30" t="s">
        <v>12</v>
      </c>
      <c r="W30">
        <v>0</v>
      </c>
      <c r="X30">
        <v>0</v>
      </c>
      <c r="Y30">
        <v>0</v>
      </c>
      <c r="Z30" s="40">
        <v>0.49174554259300068</v>
      </c>
      <c r="AA30" s="11" t="s">
        <v>12</v>
      </c>
      <c r="AI30">
        <v>98630</v>
      </c>
      <c r="AJ30" s="48">
        <v>580.23136547229899</v>
      </c>
    </row>
    <row r="31" spans="1:36" x14ac:dyDescent="0.15">
      <c r="A31" t="s">
        <v>685</v>
      </c>
      <c r="B31" t="s">
        <v>686</v>
      </c>
      <c r="C31" s="51" t="e">
        <v>#N/A</v>
      </c>
      <c r="D31" s="51" t="e">
        <v>#N/A</v>
      </c>
      <c r="E31" s="52">
        <v>12.1</v>
      </c>
      <c r="F31" s="52" t="e">
        <v>#N/A</v>
      </c>
      <c r="G31" s="52" t="e">
        <v>#N/A</v>
      </c>
      <c r="H31" s="52" t="e">
        <v>#N/A</v>
      </c>
      <c r="I31" s="47">
        <v>24.906700000000001</v>
      </c>
      <c r="J31" s="47" t="s">
        <v>886</v>
      </c>
      <c r="K31">
        <v>16.5</v>
      </c>
      <c r="L31" t="e">
        <v>#N/A</v>
      </c>
      <c r="M31" t="e">
        <v>#N/A</v>
      </c>
      <c r="N31" t="e">
        <v>#N/A</v>
      </c>
      <c r="O31" s="55">
        <v>5.6000000000000001E-2</v>
      </c>
      <c r="P31">
        <v>3</v>
      </c>
      <c r="Q31" s="55">
        <v>0.13100000000000001</v>
      </c>
      <c r="R31" s="56" t="s">
        <v>12</v>
      </c>
      <c r="S31" s="47" t="e">
        <v>#N/A</v>
      </c>
      <c r="T31" s="40">
        <v>0.14383979999999999</v>
      </c>
      <c r="U31" s="55">
        <v>8.2544865891320644E-3</v>
      </c>
      <c r="V31" t="s">
        <v>12</v>
      </c>
      <c r="W31">
        <v>0</v>
      </c>
      <c r="X31">
        <v>0</v>
      </c>
      <c r="Y31">
        <v>0</v>
      </c>
      <c r="Z31" s="40">
        <v>3.9713806863991372E-3</v>
      </c>
      <c r="AA31" s="11" t="s">
        <v>137</v>
      </c>
      <c r="AI31" t="e">
        <v>#N/A</v>
      </c>
      <c r="AJ31" s="48" t="e">
        <v>#N/A</v>
      </c>
    </row>
    <row r="32" spans="1:36" x14ac:dyDescent="0.15">
      <c r="A32" t="s">
        <v>687</v>
      </c>
      <c r="B32" t="s">
        <v>688</v>
      </c>
      <c r="C32" s="51">
        <v>11499803806.572901</v>
      </c>
      <c r="D32" s="51">
        <v>25570895</v>
      </c>
      <c r="E32" s="52">
        <v>7.4</v>
      </c>
      <c r="F32" s="52">
        <v>261.75223864319599</v>
      </c>
      <c r="G32" s="52">
        <v>162</v>
      </c>
      <c r="H32" s="52">
        <v>121</v>
      </c>
      <c r="I32" s="47">
        <v>6.41899</v>
      </c>
      <c r="J32" s="47">
        <v>61.217599999999997</v>
      </c>
      <c r="K32">
        <v>41.9</v>
      </c>
      <c r="L32" t="e">
        <v>#N/A</v>
      </c>
      <c r="M32" t="e">
        <v>#N/A</v>
      </c>
      <c r="N32" t="e">
        <v>#N/A</v>
      </c>
      <c r="O32" s="55">
        <v>0.62</v>
      </c>
      <c r="P32">
        <v>9.5</v>
      </c>
      <c r="Q32" s="55">
        <v>0.10100000000000001</v>
      </c>
      <c r="R32" s="56" t="s">
        <v>12</v>
      </c>
      <c r="S32" s="47">
        <v>16.5628203456702</v>
      </c>
      <c r="T32" s="40">
        <v>8.6462200000000003E-2</v>
      </c>
      <c r="U32" s="55">
        <v>2.8885222866646097E-2</v>
      </c>
      <c r="V32" t="s">
        <v>12</v>
      </c>
      <c r="W32">
        <v>0</v>
      </c>
      <c r="X32">
        <v>0</v>
      </c>
      <c r="Y32">
        <v>0</v>
      </c>
      <c r="Z32" s="40">
        <v>0.23433967180949314</v>
      </c>
      <c r="AA32" s="11" t="s">
        <v>12</v>
      </c>
      <c r="AI32">
        <v>33844</v>
      </c>
      <c r="AJ32" s="48">
        <v>261.75223864319599</v>
      </c>
    </row>
    <row r="33" spans="1:36" x14ac:dyDescent="0.15">
      <c r="A33" t="s">
        <v>689</v>
      </c>
      <c r="B33" t="s">
        <v>690</v>
      </c>
      <c r="C33" s="51">
        <v>6303277590.8008299</v>
      </c>
      <c r="D33" s="51">
        <v>18622104</v>
      </c>
      <c r="E33" s="52">
        <v>9.3000000000000007</v>
      </c>
      <c r="F33" s="52">
        <v>37.680719497782903</v>
      </c>
      <c r="G33" s="52">
        <v>110</v>
      </c>
      <c r="H33" s="52">
        <v>132</v>
      </c>
      <c r="I33" s="47">
        <v>13.5297</v>
      </c>
      <c r="J33" s="47" t="s">
        <v>886</v>
      </c>
      <c r="K33">
        <v>54.7</v>
      </c>
      <c r="L33" t="e">
        <v>#N/A</v>
      </c>
      <c r="M33">
        <v>2</v>
      </c>
      <c r="N33">
        <v>0</v>
      </c>
      <c r="O33" s="55">
        <v>0.441</v>
      </c>
      <c r="P33">
        <v>16</v>
      </c>
      <c r="Q33" s="55">
        <v>9.9000000000000005E-2</v>
      </c>
      <c r="R33" s="56" t="s">
        <v>12</v>
      </c>
      <c r="S33" s="47">
        <v>8.4411436146487997</v>
      </c>
      <c r="T33" s="40">
        <v>8.0396300000000004E-2</v>
      </c>
      <c r="U33" s="55">
        <v>3.9743406479547612E-2</v>
      </c>
      <c r="V33" t="s">
        <v>12</v>
      </c>
      <c r="W33">
        <v>0</v>
      </c>
      <c r="X33">
        <v>0</v>
      </c>
      <c r="Y33">
        <v>525.27</v>
      </c>
      <c r="Z33" s="40">
        <v>0.58235281371210645</v>
      </c>
      <c r="AA33" s="11" t="s">
        <v>12</v>
      </c>
      <c r="AI33">
        <v>237104</v>
      </c>
      <c r="AJ33" s="48">
        <v>37.680719497782903</v>
      </c>
    </row>
    <row r="34" spans="1:36" x14ac:dyDescent="0.15">
      <c r="A34" t="s">
        <v>593</v>
      </c>
      <c r="B34" t="s">
        <v>691</v>
      </c>
      <c r="C34" s="51">
        <v>15288163367.260201</v>
      </c>
      <c r="D34" s="51">
        <v>18541980</v>
      </c>
      <c r="E34" s="52">
        <v>1.2</v>
      </c>
      <c r="F34" s="52">
        <v>1039.8993663348001</v>
      </c>
      <c r="G34" s="52">
        <v>143</v>
      </c>
      <c r="H34" s="52">
        <v>123</v>
      </c>
      <c r="I34" s="83">
        <v>7.52454</v>
      </c>
      <c r="J34" s="83">
        <v>0</v>
      </c>
      <c r="K34" s="42">
        <v>35.89</v>
      </c>
      <c r="L34" s="42">
        <v>35</v>
      </c>
      <c r="M34" s="42">
        <v>22</v>
      </c>
      <c r="N34" s="42">
        <v>0</v>
      </c>
      <c r="O34" s="125">
        <v>5.2999999999999999E-2</v>
      </c>
      <c r="P34" s="42">
        <v>4.5</v>
      </c>
      <c r="Q34" s="125">
        <v>0.09</v>
      </c>
      <c r="R34" s="126" t="s">
        <v>137</v>
      </c>
      <c r="S34" s="83" t="e">
        <v>#N/A</v>
      </c>
      <c r="T34" s="127">
        <v>0.1059025</v>
      </c>
      <c r="U34" s="125">
        <v>1.8772191445092835E-2</v>
      </c>
      <c r="V34" s="42" t="s">
        <v>12</v>
      </c>
      <c r="W34" s="42">
        <v>0</v>
      </c>
      <c r="X34" s="42">
        <v>0</v>
      </c>
      <c r="Y34" s="42" t="e">
        <v>#N/A</v>
      </c>
      <c r="Z34" s="127">
        <v>-1.8155530006513293E-2</v>
      </c>
      <c r="AA34" s="64" t="s">
        <v>12</v>
      </c>
      <c r="AB34" s="42" t="e">
        <v>#N/A</v>
      </c>
      <c r="AC34" s="42"/>
      <c r="AD34" s="129">
        <v>0.06</v>
      </c>
      <c r="AE34" s="42"/>
      <c r="AF34" s="42"/>
      <c r="AG34" s="127">
        <v>0.58759355519811352</v>
      </c>
      <c r="AH34" s="42">
        <v>0</v>
      </c>
      <c r="AI34">
        <v>383721</v>
      </c>
      <c r="AJ34" s="48">
        <v>1039.8993663348001</v>
      </c>
    </row>
    <row r="35" spans="1:36" x14ac:dyDescent="0.15">
      <c r="A35" t="s">
        <v>692</v>
      </c>
      <c r="B35" t="s">
        <v>693</v>
      </c>
      <c r="C35" s="51">
        <v>5024705934.3368702</v>
      </c>
      <c r="D35" s="51">
        <v>4420184</v>
      </c>
      <c r="E35" s="52">
        <v>2.9</v>
      </c>
      <c r="F35" s="52">
        <v>0</v>
      </c>
      <c r="G35" s="52">
        <v>150</v>
      </c>
      <c r="H35" s="52">
        <v>133</v>
      </c>
      <c r="I35" s="47">
        <v>22.732800000000001</v>
      </c>
      <c r="J35" s="47" t="s">
        <v>886</v>
      </c>
      <c r="K35">
        <v>77.3</v>
      </c>
      <c r="L35" t="e">
        <v>#N/A</v>
      </c>
      <c r="M35" t="e">
        <v>#N/A</v>
      </c>
      <c r="N35" t="e">
        <v>#N/A</v>
      </c>
      <c r="O35" s="55">
        <v>0.17</v>
      </c>
      <c r="P35">
        <v>9</v>
      </c>
      <c r="Q35" s="55">
        <v>7.5999999999999998E-2</v>
      </c>
      <c r="R35" s="56" t="s">
        <v>12</v>
      </c>
      <c r="S35" s="47" t="e">
        <v>#N/A</v>
      </c>
      <c r="T35" s="40">
        <v>0.12244910000000001</v>
      </c>
      <c r="U35" s="55">
        <v>5.0673794629302231E-3</v>
      </c>
      <c r="V35" t="s">
        <v>12</v>
      </c>
      <c r="W35">
        <v>0</v>
      </c>
      <c r="X35">
        <v>0</v>
      </c>
      <c r="Y35">
        <v>0</v>
      </c>
      <c r="Z35" s="40">
        <v>0.13068381250199437</v>
      </c>
      <c r="AA35" s="11" t="s">
        <v>12</v>
      </c>
      <c r="AI35">
        <v>168438</v>
      </c>
      <c r="AJ35" s="48">
        <v>0</v>
      </c>
    </row>
    <row r="36" spans="1:36" x14ac:dyDescent="0.15">
      <c r="A36" t="s">
        <v>694</v>
      </c>
      <c r="B36" t="s">
        <v>695</v>
      </c>
      <c r="C36" s="51">
        <v>12168440000</v>
      </c>
      <c r="D36" s="51">
        <v>1263470</v>
      </c>
      <c r="E36" s="52">
        <v>1.9</v>
      </c>
      <c r="F36" s="52">
        <v>249</v>
      </c>
      <c r="G36" s="52">
        <v>25</v>
      </c>
      <c r="H36" s="52">
        <v>45</v>
      </c>
      <c r="I36" s="47">
        <v>14.9818</v>
      </c>
      <c r="J36" s="47">
        <v>45.203899999999997</v>
      </c>
      <c r="K36">
        <v>64.900000000000006</v>
      </c>
      <c r="L36">
        <v>65</v>
      </c>
      <c r="M36">
        <v>152</v>
      </c>
      <c r="N36">
        <v>9</v>
      </c>
      <c r="O36" s="55">
        <v>8.5000000000000006E-2</v>
      </c>
      <c r="P36">
        <v>3.5</v>
      </c>
      <c r="Q36" s="55">
        <v>5.6000000000000001E-2</v>
      </c>
      <c r="R36" s="56" t="s">
        <v>137</v>
      </c>
      <c r="S36" s="47">
        <v>15.630602373713501</v>
      </c>
      <c r="T36" s="40">
        <v>0.43457170000000001</v>
      </c>
      <c r="U36" s="55">
        <v>1.6888493128716781E-2</v>
      </c>
      <c r="V36" s="11" t="s">
        <v>137</v>
      </c>
      <c r="W36">
        <v>9578.1690565684548</v>
      </c>
      <c r="X36">
        <v>76</v>
      </c>
      <c r="Y36">
        <v>527.71</v>
      </c>
      <c r="Z36" s="40">
        <v>4.4236414760129308E-2</v>
      </c>
      <c r="AA36" s="11" t="s">
        <v>137</v>
      </c>
      <c r="AI36">
        <v>167121</v>
      </c>
      <c r="AJ36" s="48">
        <v>249</v>
      </c>
    </row>
    <row r="37" spans="1:36" x14ac:dyDescent="0.15">
      <c r="A37" t="s">
        <v>696</v>
      </c>
      <c r="B37" t="s">
        <v>697</v>
      </c>
      <c r="C37" s="51">
        <v>12333859926.277</v>
      </c>
      <c r="D37" s="51">
        <v>29668834</v>
      </c>
      <c r="E37" s="52">
        <v>4.8899999999999997</v>
      </c>
      <c r="F37" s="52">
        <v>50.930558608757998</v>
      </c>
      <c r="G37" s="52">
        <v>138</v>
      </c>
      <c r="H37" s="52">
        <v>136</v>
      </c>
      <c r="I37" s="47">
        <v>4.3293799999999996</v>
      </c>
      <c r="J37" s="47">
        <v>107.8</v>
      </c>
      <c r="K37">
        <v>88.2</v>
      </c>
      <c r="L37">
        <v>30</v>
      </c>
      <c r="M37">
        <v>15</v>
      </c>
      <c r="N37">
        <v>1</v>
      </c>
      <c r="O37" s="55">
        <v>0.21179999999999999</v>
      </c>
      <c r="P37">
        <v>15</v>
      </c>
      <c r="Q37" s="55">
        <v>0.109</v>
      </c>
      <c r="R37" s="56" t="s">
        <v>12</v>
      </c>
      <c r="S37" s="47" t="e">
        <v>#N/A</v>
      </c>
      <c r="T37" s="40">
        <v>0.13334389999999999</v>
      </c>
      <c r="U37" s="55">
        <v>4.5456019907731279E-2</v>
      </c>
      <c r="V37" t="s">
        <v>12</v>
      </c>
      <c r="W37">
        <v>0</v>
      </c>
      <c r="X37">
        <v>0</v>
      </c>
      <c r="Y37">
        <v>0</v>
      </c>
      <c r="Z37" s="40">
        <v>0.7877461706783393</v>
      </c>
      <c r="AA37" s="11" t="s">
        <v>12</v>
      </c>
      <c r="AI37">
        <v>246954</v>
      </c>
      <c r="AJ37" s="48">
        <v>50.930558608757998</v>
      </c>
    </row>
    <row r="38" spans="1:36" x14ac:dyDescent="0.15">
      <c r="A38" t="s">
        <v>594</v>
      </c>
      <c r="B38" t="s">
        <v>698</v>
      </c>
      <c r="C38" s="51">
        <v>109139484007.429</v>
      </c>
      <c r="D38" s="51">
        <v>35739580</v>
      </c>
      <c r="E38" s="52">
        <v>1.7</v>
      </c>
      <c r="F38" s="52">
        <v>7467.1930252075199</v>
      </c>
      <c r="G38" s="52">
        <v>69</v>
      </c>
      <c r="H38" s="52">
        <v>71</v>
      </c>
      <c r="I38" s="83">
        <v>44.776800000000001</v>
      </c>
      <c r="J38" s="83">
        <v>64</v>
      </c>
      <c r="K38" s="42">
        <v>63</v>
      </c>
      <c r="L38" s="42">
        <v>54</v>
      </c>
      <c r="M38" s="42">
        <v>155</v>
      </c>
      <c r="N38" s="42">
        <v>8</v>
      </c>
      <c r="O38" s="125">
        <v>5.7299999999999997E-2</v>
      </c>
      <c r="P38" s="83">
        <v>2.25</v>
      </c>
      <c r="Q38" s="125">
        <v>4.8000000000000001E-2</v>
      </c>
      <c r="R38" s="126" t="s">
        <v>137</v>
      </c>
      <c r="S38" s="83" t="e">
        <v>#N/A</v>
      </c>
      <c r="T38" s="127">
        <v>0.39880850000000001</v>
      </c>
      <c r="U38" s="125">
        <v>1.2218032762136748E-2</v>
      </c>
      <c r="V38" s="64" t="s">
        <v>137</v>
      </c>
      <c r="W38" s="128">
        <v>64292.047496289357</v>
      </c>
      <c r="X38" s="42">
        <v>74</v>
      </c>
      <c r="Y38" s="42" t="e">
        <v>#N/A</v>
      </c>
      <c r="Z38" s="127">
        <v>4.3535934434310352E-3</v>
      </c>
      <c r="AA38" s="64" t="s">
        <v>137</v>
      </c>
      <c r="AB38" s="42" t="e">
        <v>#N/A</v>
      </c>
      <c r="AC38" s="64" t="s">
        <v>699</v>
      </c>
      <c r="AD38" s="129">
        <v>0.03</v>
      </c>
      <c r="AE38" s="42"/>
      <c r="AF38" s="129">
        <v>0.05</v>
      </c>
      <c r="AG38" s="127">
        <v>0.70756479241354775</v>
      </c>
      <c r="AH38" s="42">
        <v>4</v>
      </c>
      <c r="AI38">
        <v>95835</v>
      </c>
      <c r="AJ38" s="48">
        <v>7467.1930252075199</v>
      </c>
    </row>
    <row r="39" spans="1:36" x14ac:dyDescent="0.15">
      <c r="A39" t="s">
        <v>595</v>
      </c>
      <c r="B39" t="s">
        <v>700</v>
      </c>
      <c r="C39" s="51">
        <v>13244597345.4319</v>
      </c>
      <c r="D39" s="51">
        <v>2533794</v>
      </c>
      <c r="E39" s="52">
        <v>4.8</v>
      </c>
      <c r="F39" s="52">
        <v>43.070804341479501</v>
      </c>
      <c r="G39" s="52">
        <v>106</v>
      </c>
      <c r="H39" s="52">
        <v>90</v>
      </c>
      <c r="I39" s="83">
        <v>8.5181199999999997</v>
      </c>
      <c r="J39" s="83">
        <v>80.956299999999999</v>
      </c>
      <c r="K39" s="42">
        <v>41.5</v>
      </c>
      <c r="L39" s="42">
        <v>55</v>
      </c>
      <c r="M39" s="42">
        <v>43</v>
      </c>
      <c r="N39" s="42">
        <v>10</v>
      </c>
      <c r="O39" s="125">
        <v>9.8699999999999996E-2</v>
      </c>
      <c r="P39" s="83">
        <v>6.75</v>
      </c>
      <c r="Q39" s="125">
        <v>8.6999999999999994E-2</v>
      </c>
      <c r="R39" s="126" t="s">
        <v>712</v>
      </c>
      <c r="S39" s="83">
        <v>14.1395130283088</v>
      </c>
      <c r="T39" s="127">
        <v>0.32083010000000001</v>
      </c>
      <c r="U39" s="125">
        <v>3.6034231759445319E-2</v>
      </c>
      <c r="V39" s="64" t="s">
        <v>137</v>
      </c>
      <c r="W39" s="128">
        <v>2715.8390010707121</v>
      </c>
      <c r="X39" s="42">
        <v>0</v>
      </c>
      <c r="Y39" s="42" t="s">
        <v>876</v>
      </c>
      <c r="Z39" s="127">
        <v>0.14241228260398145</v>
      </c>
      <c r="AA39" s="64" t="s">
        <v>137</v>
      </c>
      <c r="AB39" s="42">
        <v>21</v>
      </c>
      <c r="AC39" s="64" t="s">
        <v>699</v>
      </c>
      <c r="AD39" s="65">
        <v>5.5E-2</v>
      </c>
      <c r="AE39" s="42"/>
      <c r="AF39" s="65">
        <v>9.5000000000000001E-2</v>
      </c>
      <c r="AG39" s="127">
        <v>0.94733668759615786</v>
      </c>
      <c r="AH39" s="42">
        <v>2</v>
      </c>
      <c r="AI39">
        <v>95067</v>
      </c>
      <c r="AJ39" s="48">
        <v>43.070804341479501</v>
      </c>
    </row>
    <row r="40" spans="1:36" x14ac:dyDescent="0.15">
      <c r="A40" t="s">
        <v>701</v>
      </c>
      <c r="B40" t="s">
        <v>702</v>
      </c>
      <c r="C40" s="51">
        <v>8119732792.5247803</v>
      </c>
      <c r="D40" s="51">
        <v>21477348</v>
      </c>
      <c r="E40" s="52">
        <v>5</v>
      </c>
      <c r="F40" s="52">
        <v>197.75940539199999</v>
      </c>
      <c r="G40" s="52">
        <v>144</v>
      </c>
      <c r="H40" s="52" t="s">
        <v>757</v>
      </c>
      <c r="I40" s="47">
        <v>12.4602</v>
      </c>
      <c r="J40" s="47" t="s">
        <v>886</v>
      </c>
      <c r="K40">
        <v>29.7</v>
      </c>
      <c r="L40" t="e">
        <v>#N/A</v>
      </c>
      <c r="M40">
        <v>15</v>
      </c>
      <c r="N40">
        <v>0</v>
      </c>
      <c r="O40" s="55">
        <v>5.2999999999999999E-2</v>
      </c>
      <c r="P40">
        <v>4.5</v>
      </c>
      <c r="Q40" s="55">
        <v>9.8000000000000004E-2</v>
      </c>
      <c r="R40" s="56">
        <v>0</v>
      </c>
      <c r="S40" s="47" t="e">
        <v>#N/A</v>
      </c>
      <c r="T40" s="40">
        <v>0.1062553</v>
      </c>
      <c r="U40" s="55">
        <v>1.8772191445092835E-2</v>
      </c>
      <c r="V40" t="s">
        <v>12</v>
      </c>
      <c r="W40">
        <v>0</v>
      </c>
      <c r="X40">
        <v>0</v>
      </c>
      <c r="Y40">
        <v>0</v>
      </c>
      <c r="Z40" s="40">
        <v>-1.8155530006513293E-2</v>
      </c>
      <c r="AA40" s="11" t="s">
        <v>12</v>
      </c>
      <c r="AI40">
        <v>295610</v>
      </c>
      <c r="AJ40" s="48">
        <v>197.75940539199999</v>
      </c>
    </row>
    <row r="41" spans="1:36" x14ac:dyDescent="0.15">
      <c r="A41" t="s">
        <v>590</v>
      </c>
      <c r="B41" t="s">
        <v>703</v>
      </c>
      <c r="C41" s="51">
        <v>375770713742.763</v>
      </c>
      <c r="D41" s="51">
        <v>190886311</v>
      </c>
      <c r="E41" s="52">
        <v>11.23</v>
      </c>
      <c r="F41" s="52">
        <v>21967.240454475501</v>
      </c>
      <c r="G41" s="52">
        <v>145</v>
      </c>
      <c r="H41" s="52">
        <v>125</v>
      </c>
      <c r="I41" s="83">
        <v>15.4414</v>
      </c>
      <c r="J41" s="83">
        <v>72.239500000000007</v>
      </c>
      <c r="K41" s="42">
        <v>21.3</v>
      </c>
      <c r="L41" s="42">
        <v>28</v>
      </c>
      <c r="M41" s="42">
        <v>103</v>
      </c>
      <c r="N41" s="42">
        <v>33</v>
      </c>
      <c r="O41" s="125">
        <v>0.16869999999999999</v>
      </c>
      <c r="P41" s="42">
        <v>14</v>
      </c>
      <c r="Q41" s="125">
        <v>0.14399999999999999</v>
      </c>
      <c r="R41" s="126" t="s">
        <v>137</v>
      </c>
      <c r="S41" s="83">
        <v>23.8920672323319</v>
      </c>
      <c r="T41" s="127">
        <v>0.14277229999999999</v>
      </c>
      <c r="U41" s="125">
        <v>5.8917223189258967E-2</v>
      </c>
      <c r="V41" s="64" t="s">
        <v>137</v>
      </c>
      <c r="W41" s="128">
        <v>39974.75736858265</v>
      </c>
      <c r="X41" s="42">
        <v>167</v>
      </c>
      <c r="Y41" s="42" t="s">
        <v>877</v>
      </c>
      <c r="Z41" s="127">
        <v>0.80524451254649321</v>
      </c>
      <c r="AA41" s="64" t="s">
        <v>137</v>
      </c>
      <c r="AB41" s="42">
        <v>616</v>
      </c>
      <c r="AC41" s="64" t="s">
        <v>12</v>
      </c>
      <c r="AD41" s="129">
        <v>0.11</v>
      </c>
      <c r="AE41" s="42"/>
      <c r="AF41" s="130">
        <v>7.1300000000000002E-2</v>
      </c>
      <c r="AG41" s="127">
        <v>0.46781018178651446</v>
      </c>
      <c r="AH41" s="42">
        <v>7</v>
      </c>
      <c r="AI41">
        <v>1235088</v>
      </c>
      <c r="AJ41" s="48">
        <v>21967.240454475501</v>
      </c>
    </row>
    <row r="42" spans="1:36" x14ac:dyDescent="0.15">
      <c r="A42" t="s">
        <v>596</v>
      </c>
      <c r="B42" t="s">
        <v>704</v>
      </c>
      <c r="C42" s="51">
        <v>9136689514.0947895</v>
      </c>
      <c r="D42" s="51">
        <v>12208407</v>
      </c>
      <c r="E42" s="52">
        <v>-1.1000000000000001</v>
      </c>
      <c r="F42" s="52">
        <v>180.56799939649099</v>
      </c>
      <c r="G42" s="52">
        <v>41</v>
      </c>
      <c r="H42" s="52">
        <v>58</v>
      </c>
      <c r="I42" s="83">
        <v>8.9134899999999995</v>
      </c>
      <c r="J42" s="83">
        <v>46.249899999999997</v>
      </c>
      <c r="K42" s="42">
        <v>40.200000000000003</v>
      </c>
      <c r="L42" s="42">
        <v>30</v>
      </c>
      <c r="M42" s="42">
        <v>16</v>
      </c>
      <c r="N42" s="42">
        <v>1</v>
      </c>
      <c r="O42" s="125">
        <v>0.17299999999999999</v>
      </c>
      <c r="P42" s="42">
        <v>5.5</v>
      </c>
      <c r="Q42" s="125">
        <v>9.2999999999999999E-2</v>
      </c>
      <c r="R42" s="126" t="s">
        <v>12</v>
      </c>
      <c r="S42" s="83">
        <v>19.804397115910501</v>
      </c>
      <c r="T42" s="127">
        <v>8.8068300000000002E-2</v>
      </c>
      <c r="U42" s="125">
        <v>3.5570632672691314E-3</v>
      </c>
      <c r="V42" s="42" t="s">
        <v>12</v>
      </c>
      <c r="W42" s="128">
        <v>0</v>
      </c>
      <c r="X42" s="42">
        <v>0</v>
      </c>
      <c r="Y42" s="42" t="e">
        <v>#N/A</v>
      </c>
      <c r="Z42" s="127">
        <v>0.21179559077663024</v>
      </c>
      <c r="AA42" s="64" t="s">
        <v>12</v>
      </c>
      <c r="AB42" s="42">
        <v>38</v>
      </c>
      <c r="AC42" s="64" t="s">
        <v>137</v>
      </c>
      <c r="AD42" s="65">
        <v>0.125</v>
      </c>
      <c r="AE42" s="42"/>
      <c r="AF42" s="65">
        <v>6.25E-2</v>
      </c>
      <c r="AG42" s="127">
        <v>0.78092654369008851</v>
      </c>
      <c r="AH42" s="42">
        <v>1</v>
      </c>
      <c r="AI42">
        <v>443088</v>
      </c>
      <c r="AJ42" s="48">
        <v>180.56799939649099</v>
      </c>
    </row>
    <row r="43" spans="1:36" x14ac:dyDescent="0.15">
      <c r="A43" t="s">
        <v>240</v>
      </c>
      <c r="B43" t="s">
        <v>705</v>
      </c>
      <c r="C43" s="51">
        <v>16374743753.473101</v>
      </c>
      <c r="D43" s="51">
        <v>15850567</v>
      </c>
      <c r="E43" s="52">
        <v>0.9</v>
      </c>
      <c r="F43" s="52">
        <v>2237.7044170039999</v>
      </c>
      <c r="G43" s="52">
        <v>140</v>
      </c>
      <c r="H43" s="52">
        <v>106</v>
      </c>
      <c r="I43" s="83">
        <v>12.4956</v>
      </c>
      <c r="J43" s="83">
        <v>58</v>
      </c>
      <c r="K43" s="42">
        <v>37.1</v>
      </c>
      <c r="L43" s="42">
        <v>35</v>
      </c>
      <c r="M43" s="42">
        <v>17</v>
      </c>
      <c r="N43" s="42">
        <v>5</v>
      </c>
      <c r="O43" s="125">
        <v>0.16400000000000001</v>
      </c>
      <c r="P43" s="42">
        <v>4.5</v>
      </c>
      <c r="Q43" s="125">
        <v>8.8999999999999996E-2</v>
      </c>
      <c r="R43" s="126" t="s">
        <v>12</v>
      </c>
      <c r="S43" s="83" t="e">
        <v>#N/A</v>
      </c>
      <c r="T43" s="127">
        <v>0.1048975</v>
      </c>
      <c r="U43" s="125">
        <v>1.8772191445092835E-2</v>
      </c>
      <c r="V43" s="42" t="s">
        <v>12</v>
      </c>
      <c r="W43" s="128">
        <v>0</v>
      </c>
      <c r="X43" s="42">
        <v>0</v>
      </c>
      <c r="Y43" s="42" t="e">
        <v>#N/A</v>
      </c>
      <c r="Z43" s="127">
        <v>-1.8155530006513293E-2</v>
      </c>
      <c r="AA43" s="64" t="s">
        <v>12</v>
      </c>
      <c r="AB43" s="42">
        <v>100</v>
      </c>
      <c r="AC43" s="64" t="s">
        <v>137</v>
      </c>
      <c r="AD43" s="129">
        <v>0.06</v>
      </c>
      <c r="AE43" s="42"/>
      <c r="AF43" s="129">
        <v>7.0000000000000007E-2</v>
      </c>
      <c r="AG43" s="127">
        <v>0.52728854639239331</v>
      </c>
      <c r="AH43" s="42">
        <v>2</v>
      </c>
      <c r="AI43">
        <v>265601</v>
      </c>
      <c r="AJ43" s="48">
        <v>2237.7044170039999</v>
      </c>
    </row>
    <row r="44" spans="1:36" x14ac:dyDescent="0.15">
      <c r="A44" t="s">
        <v>706</v>
      </c>
      <c r="B44" t="s">
        <v>707</v>
      </c>
      <c r="C44" s="51">
        <v>1485994387.49716</v>
      </c>
      <c r="D44" s="51">
        <v>95843</v>
      </c>
      <c r="E44" s="52">
        <v>3.27</v>
      </c>
      <c r="F44" s="52">
        <v>22.0870225</v>
      </c>
      <c r="G44" s="52">
        <v>95</v>
      </c>
      <c r="H44" s="52">
        <v>107</v>
      </c>
      <c r="I44" s="47">
        <v>10.4739</v>
      </c>
      <c r="J44" s="47">
        <v>40.787100000000002</v>
      </c>
      <c r="K44">
        <v>62</v>
      </c>
      <c r="L44">
        <v>30</v>
      </c>
      <c r="M44">
        <v>0</v>
      </c>
      <c r="N44">
        <v>1</v>
      </c>
      <c r="O44" s="55">
        <v>0.1236</v>
      </c>
      <c r="P44">
        <v>12.46</v>
      </c>
      <c r="Q44" s="55">
        <v>7.0999999999999994E-2</v>
      </c>
      <c r="R44" s="56" t="s">
        <v>12</v>
      </c>
      <c r="S44" s="47">
        <v>13.309554898307599</v>
      </c>
      <c r="T44" s="40">
        <v>0.2909832</v>
      </c>
      <c r="U44" s="55">
        <v>5.7105953771107694E-3</v>
      </c>
      <c r="V44" t="s">
        <v>12</v>
      </c>
      <c r="W44">
        <v>0</v>
      </c>
      <c r="X44">
        <v>0</v>
      </c>
      <c r="Y44">
        <v>0</v>
      </c>
      <c r="Z44" s="40">
        <v>-1.6333057308472038E-2</v>
      </c>
      <c r="AA44" s="11" t="s">
        <v>12</v>
      </c>
      <c r="AI44">
        <v>12926</v>
      </c>
      <c r="AJ44" s="48">
        <v>22.0870225</v>
      </c>
    </row>
    <row r="45" spans="1:36" x14ac:dyDescent="0.15">
      <c r="A45" t="s">
        <v>597</v>
      </c>
      <c r="B45" t="s">
        <v>708</v>
      </c>
      <c r="C45" s="51">
        <v>3774270392.4123101</v>
      </c>
      <c r="D45" s="51">
        <v>7557212</v>
      </c>
      <c r="E45" s="52">
        <v>18.22</v>
      </c>
      <c r="F45" s="52">
        <v>49.247673975043597</v>
      </c>
      <c r="G45" s="52">
        <v>160</v>
      </c>
      <c r="H45" s="52">
        <v>130</v>
      </c>
      <c r="I45" s="83">
        <v>4.2688199999999998</v>
      </c>
      <c r="J45" s="83">
        <v>57.39</v>
      </c>
      <c r="K45" s="42">
        <v>60.3</v>
      </c>
      <c r="L45" s="42">
        <v>15</v>
      </c>
      <c r="M45" s="42" t="e">
        <v>#N/A</v>
      </c>
      <c r="N45" s="42" t="e">
        <v>#N/A</v>
      </c>
      <c r="O45" s="125">
        <v>0.18</v>
      </c>
      <c r="P45" s="42">
        <v>16.5</v>
      </c>
      <c r="Q45" s="125">
        <v>0.13800000000000001</v>
      </c>
      <c r="R45" s="126" t="s">
        <v>712</v>
      </c>
      <c r="S45" s="83" t="e">
        <v>#N/A</v>
      </c>
      <c r="T45" s="127">
        <v>8.5650000000000004E-2</v>
      </c>
      <c r="U45" s="125">
        <v>1.6247260606395305E-2</v>
      </c>
      <c r="V45" s="42" t="s">
        <v>12</v>
      </c>
      <c r="W45" s="42">
        <v>0</v>
      </c>
      <c r="X45" s="42">
        <v>0</v>
      </c>
      <c r="Y45" s="42" t="e">
        <v>#N/A</v>
      </c>
      <c r="Z45" s="127">
        <v>0.52944560927735407</v>
      </c>
      <c r="AA45" s="64" t="s">
        <v>12</v>
      </c>
      <c r="AB45" s="42"/>
      <c r="AC45" s="42"/>
      <c r="AD45" s="42"/>
      <c r="AE45" s="42"/>
      <c r="AF45" s="42"/>
      <c r="AG45" s="127">
        <v>0.78602368351521656</v>
      </c>
      <c r="AH45" s="42">
        <v>0</v>
      </c>
      <c r="AI45">
        <v>95248</v>
      </c>
      <c r="AJ45" s="48">
        <v>49.247673975043597</v>
      </c>
    </row>
    <row r="46" spans="1:36" x14ac:dyDescent="0.15">
      <c r="A46" t="s">
        <v>709</v>
      </c>
      <c r="B46" t="s">
        <v>710</v>
      </c>
      <c r="C46" s="51">
        <v>7368560694.6641397</v>
      </c>
      <c r="D46" s="51">
        <v>14742523</v>
      </c>
      <c r="E46" s="52">
        <v>-3.6</v>
      </c>
      <c r="F46" s="52">
        <v>0</v>
      </c>
      <c r="G46" s="52">
        <v>190</v>
      </c>
      <c r="H46" s="52" t="s">
        <v>757</v>
      </c>
      <c r="I46" s="47" t="s">
        <v>886</v>
      </c>
      <c r="J46" s="47" t="s">
        <v>886</v>
      </c>
      <c r="K46" t="e">
        <v>#N/A</v>
      </c>
      <c r="L46" t="e">
        <v>#N/A</v>
      </c>
      <c r="M46" t="e">
        <v>#N/A</v>
      </c>
      <c r="N46" t="e">
        <v>#N/A</v>
      </c>
      <c r="O46" s="55">
        <v>0</v>
      </c>
      <c r="P46" t="e">
        <v>#N/A</v>
      </c>
      <c r="Q46" s="55">
        <v>0.19400000000000001</v>
      </c>
      <c r="R46" s="56" t="s">
        <v>12</v>
      </c>
      <c r="S46" s="47" t="e">
        <v>#N/A</v>
      </c>
      <c r="T46" s="40" t="e">
        <v>#N/A</v>
      </c>
      <c r="U46" s="55">
        <v>2.5937778224064116E-2</v>
      </c>
      <c r="V46" t="s">
        <v>12</v>
      </c>
      <c r="W46">
        <v>0</v>
      </c>
      <c r="X46">
        <v>0</v>
      </c>
      <c r="Y46">
        <v>0</v>
      </c>
      <c r="Z46" s="40">
        <v>5.6116580994076813E-2</v>
      </c>
      <c r="AA46" s="11" t="s">
        <v>12</v>
      </c>
      <c r="AI46">
        <v>44868</v>
      </c>
      <c r="AJ46" s="48">
        <v>0</v>
      </c>
    </row>
    <row r="47" spans="1:36" x14ac:dyDescent="0.15">
      <c r="A47" t="s">
        <v>599</v>
      </c>
      <c r="B47" t="s">
        <v>711</v>
      </c>
      <c r="C47" s="51">
        <v>349419343614.08899</v>
      </c>
      <c r="D47" s="51">
        <v>56717156</v>
      </c>
      <c r="E47" s="52">
        <v>4.9000000000000004</v>
      </c>
      <c r="F47" s="52">
        <v>898.10390505205396</v>
      </c>
      <c r="G47" s="52">
        <v>82</v>
      </c>
      <c r="H47" s="52">
        <v>61</v>
      </c>
      <c r="I47" s="83">
        <v>14.6943</v>
      </c>
      <c r="J47" s="83">
        <v>47.787300000000002</v>
      </c>
      <c r="K47" s="42">
        <v>53.1</v>
      </c>
      <c r="L47" s="42">
        <v>49</v>
      </c>
      <c r="M47" s="42">
        <v>1113</v>
      </c>
      <c r="N47" s="42">
        <v>118</v>
      </c>
      <c r="O47" s="125">
        <v>0.1046</v>
      </c>
      <c r="P47" s="42">
        <v>6.5</v>
      </c>
      <c r="Q47" s="125">
        <v>9.8000000000000004E-2</v>
      </c>
      <c r="R47" s="126" t="s">
        <v>137</v>
      </c>
      <c r="S47" s="83">
        <v>14.7801514588743</v>
      </c>
      <c r="T47" s="127">
        <v>0.6147376</v>
      </c>
      <c r="U47" s="125">
        <v>3.5043980199719396E-2</v>
      </c>
      <c r="V47" s="64" t="s">
        <v>137</v>
      </c>
      <c r="W47" s="128">
        <v>1143908.283486939</v>
      </c>
      <c r="X47" s="42">
        <v>366</v>
      </c>
      <c r="Y47" s="42">
        <v>0</v>
      </c>
      <c r="Z47" s="127">
        <v>0.14479289307645965</v>
      </c>
      <c r="AA47" s="64" t="s">
        <v>137</v>
      </c>
      <c r="AB47" s="42">
        <v>688</v>
      </c>
      <c r="AC47" s="64" t="s">
        <v>712</v>
      </c>
      <c r="AD47" s="42"/>
      <c r="AE47" s="42"/>
      <c r="AF47" s="129">
        <v>0.06</v>
      </c>
      <c r="AG47" s="127">
        <v>0.55716080670916257</v>
      </c>
      <c r="AH47" s="42"/>
      <c r="AI47">
        <v>4036696</v>
      </c>
      <c r="AJ47" s="48">
        <v>898.10390505205396</v>
      </c>
    </row>
    <row r="48" spans="1:36" x14ac:dyDescent="0.15">
      <c r="A48" t="s">
        <v>713</v>
      </c>
      <c r="B48" t="s">
        <v>714</v>
      </c>
      <c r="C48" s="51" t="e">
        <v>#N/A</v>
      </c>
      <c r="D48" s="51" t="e">
        <v>#N/A</v>
      </c>
      <c r="E48" s="52">
        <v>49.1</v>
      </c>
      <c r="F48" s="52" t="e">
        <v>#N/A</v>
      </c>
      <c r="G48" s="52" t="e">
        <v>#N/A</v>
      </c>
      <c r="H48" s="52" t="e">
        <v>#N/A</v>
      </c>
      <c r="I48" s="47">
        <v>8.9367599999999996</v>
      </c>
      <c r="J48" s="47">
        <v>90.6</v>
      </c>
      <c r="K48" t="e">
        <v>#N/A</v>
      </c>
      <c r="L48" t="e">
        <v>#N/A</v>
      </c>
      <c r="M48" t="e">
        <v>#N/A</v>
      </c>
      <c r="N48" t="e">
        <v>#N/A</v>
      </c>
      <c r="O48" s="55">
        <v>0</v>
      </c>
      <c r="P48" t="e">
        <v>#N/A</v>
      </c>
      <c r="Q48" s="55">
        <v>0.121</v>
      </c>
      <c r="R48" s="56">
        <v>0</v>
      </c>
      <c r="S48" s="47" t="e">
        <v>#N/A</v>
      </c>
      <c r="T48" s="40">
        <v>8.0041000000000001E-2</v>
      </c>
      <c r="U48" s="55">
        <v>0.45404576771436717</v>
      </c>
      <c r="V48" t="s">
        <v>12</v>
      </c>
      <c r="W48">
        <v>0</v>
      </c>
      <c r="X48">
        <v>0</v>
      </c>
      <c r="Y48">
        <v>0</v>
      </c>
      <c r="Z48" s="40">
        <v>42.003389830508468</v>
      </c>
      <c r="AA48" s="11" t="s">
        <v>12</v>
      </c>
      <c r="AI48" t="e">
        <v>#N/A</v>
      </c>
      <c r="AJ48" s="48" t="e">
        <v>#N/A</v>
      </c>
    </row>
    <row r="49" spans="1:36" x14ac:dyDescent="0.15">
      <c r="A49" t="s">
        <v>715</v>
      </c>
      <c r="B49" t="s">
        <v>716</v>
      </c>
      <c r="C49" s="51">
        <v>117487857142.85699</v>
      </c>
      <c r="D49" s="51">
        <v>40533330</v>
      </c>
      <c r="E49" s="52">
        <v>68.64</v>
      </c>
      <c r="F49" s="52">
        <v>177.205426925815</v>
      </c>
      <c r="G49" s="52">
        <v>170</v>
      </c>
      <c r="H49" s="52" t="s">
        <v>757</v>
      </c>
      <c r="I49" s="47">
        <v>16.0288</v>
      </c>
      <c r="J49" s="47" t="s">
        <v>886</v>
      </c>
      <c r="K49">
        <v>53.5</v>
      </c>
      <c r="L49" t="e">
        <v>#N/A</v>
      </c>
      <c r="M49" t="e">
        <v>#N/A</v>
      </c>
      <c r="N49" t="e">
        <v>#N/A</v>
      </c>
      <c r="O49" s="55">
        <v>0</v>
      </c>
      <c r="P49">
        <v>13.4</v>
      </c>
      <c r="Q49" s="55">
        <v>0.121</v>
      </c>
      <c r="R49" s="56" t="s">
        <v>137</v>
      </c>
      <c r="S49" s="47" t="e">
        <v>#N/A</v>
      </c>
      <c r="T49" s="40">
        <v>8.0155599999999994E-2</v>
      </c>
      <c r="U49" s="55">
        <v>8.8231226175787686E-3</v>
      </c>
      <c r="V49" t="s">
        <v>12</v>
      </c>
      <c r="W49">
        <v>0</v>
      </c>
      <c r="X49">
        <v>0</v>
      </c>
      <c r="Y49">
        <v>0</v>
      </c>
      <c r="Z49" s="40">
        <v>0.11907966139575277</v>
      </c>
      <c r="AA49" s="11" t="s">
        <v>137</v>
      </c>
      <c r="AI49">
        <v>735821</v>
      </c>
      <c r="AJ49" s="48">
        <v>177.205426925815</v>
      </c>
    </row>
    <row r="50" spans="1:36" x14ac:dyDescent="0.15">
      <c r="A50" t="s">
        <v>717</v>
      </c>
      <c r="B50" t="s">
        <v>718</v>
      </c>
      <c r="C50" s="51">
        <v>3720650000</v>
      </c>
      <c r="D50" s="51">
        <v>1343100</v>
      </c>
      <c r="E50" s="52">
        <v>4.9000000000000004</v>
      </c>
      <c r="F50" s="52">
        <v>113.87640532094601</v>
      </c>
      <c r="G50" s="52">
        <v>112</v>
      </c>
      <c r="H50" s="52">
        <v>122</v>
      </c>
      <c r="I50" s="47">
        <v>10.4314</v>
      </c>
      <c r="J50" s="47">
        <v>28.3995</v>
      </c>
      <c r="K50">
        <v>9.9499999999999993</v>
      </c>
      <c r="L50">
        <v>0</v>
      </c>
      <c r="M50">
        <v>35</v>
      </c>
      <c r="N50">
        <v>0</v>
      </c>
      <c r="O50" s="55">
        <v>0.10299999999999999</v>
      </c>
      <c r="P50">
        <v>6.75</v>
      </c>
      <c r="Q50" s="55">
        <v>0.11</v>
      </c>
      <c r="R50" s="56">
        <v>0</v>
      </c>
      <c r="S50" s="47">
        <v>20.3444255832385</v>
      </c>
      <c r="T50" s="40">
        <v>0.1570174</v>
      </c>
      <c r="U50" s="55" t="e">
        <v>#N/A</v>
      </c>
      <c r="V50" t="s">
        <v>12</v>
      </c>
      <c r="W50">
        <v>0</v>
      </c>
      <c r="X50">
        <v>0</v>
      </c>
      <c r="Y50">
        <v>0</v>
      </c>
      <c r="Z50" s="40" t="e">
        <v>#N/A</v>
      </c>
      <c r="AA50" s="11" t="s">
        <v>12</v>
      </c>
      <c r="AI50">
        <v>33263</v>
      </c>
      <c r="AJ50" s="48">
        <v>113.87640532094601</v>
      </c>
    </row>
    <row r="51" spans="1:36" x14ac:dyDescent="0.15">
      <c r="A51" t="s">
        <v>600</v>
      </c>
      <c r="B51" t="s">
        <v>719</v>
      </c>
      <c r="C51" s="51">
        <v>52090320325.473602</v>
      </c>
      <c r="D51" s="51">
        <v>57310019</v>
      </c>
      <c r="E51" s="52">
        <v>3.4</v>
      </c>
      <c r="F51" s="52">
        <v>435.01642347743001</v>
      </c>
      <c r="G51" s="52">
        <v>137</v>
      </c>
      <c r="H51" s="52">
        <v>113</v>
      </c>
      <c r="I51" s="83">
        <v>12.964700000000001</v>
      </c>
      <c r="J51" s="83">
        <v>29.282900000000001</v>
      </c>
      <c r="K51" s="42">
        <v>37.4</v>
      </c>
      <c r="L51" s="42">
        <v>31</v>
      </c>
      <c r="M51" s="42">
        <v>145</v>
      </c>
      <c r="N51" s="42">
        <v>1</v>
      </c>
      <c r="O51" s="125">
        <v>0.15959999999999999</v>
      </c>
      <c r="P51" s="42">
        <v>9</v>
      </c>
      <c r="Q51" s="125">
        <v>0.109</v>
      </c>
      <c r="R51" s="126" t="s">
        <v>12</v>
      </c>
      <c r="S51" s="83">
        <v>23.841486332413201</v>
      </c>
      <c r="T51" s="127">
        <v>0.10049089999999999</v>
      </c>
      <c r="U51" s="125">
        <v>1.6561565888618759E-2</v>
      </c>
      <c r="V51" s="64" t="s">
        <v>137</v>
      </c>
      <c r="W51" s="42">
        <v>9029.2900000000009</v>
      </c>
      <c r="X51" s="42">
        <v>0</v>
      </c>
      <c r="Y51" s="42" t="s">
        <v>879</v>
      </c>
      <c r="Z51" s="127">
        <v>0.28287398699806349</v>
      </c>
      <c r="AA51" s="64" t="s">
        <v>12</v>
      </c>
      <c r="AB51" s="42">
        <v>120</v>
      </c>
      <c r="AC51" s="64" t="s">
        <v>720</v>
      </c>
      <c r="AD51" s="129">
        <v>0.11</v>
      </c>
      <c r="AE51" s="42"/>
      <c r="AF51" s="65">
        <v>8.72E-2</v>
      </c>
      <c r="AG51" s="127">
        <v>0.41671467955270575</v>
      </c>
      <c r="AH51" s="42">
        <v>1</v>
      </c>
      <c r="AI51">
        <v>246677</v>
      </c>
      <c r="AJ51" s="48">
        <v>435.01642347743001</v>
      </c>
    </row>
    <row r="52" spans="1:36" x14ac:dyDescent="0.15">
      <c r="A52" s="11" t="s">
        <v>721</v>
      </c>
      <c r="B52" s="11" t="s">
        <v>722</v>
      </c>
      <c r="C52" s="51">
        <v>2622433960000</v>
      </c>
      <c r="D52" s="51">
        <v>66022273</v>
      </c>
      <c r="E52" s="52">
        <v>2.4</v>
      </c>
      <c r="F52" s="52">
        <v>4373.9340672275102</v>
      </c>
      <c r="G52" s="52">
        <v>7</v>
      </c>
      <c r="H52" s="52">
        <v>8</v>
      </c>
      <c r="I52" s="83">
        <v>12.5268</v>
      </c>
      <c r="J52" s="83">
        <v>0</v>
      </c>
      <c r="K52" s="42">
        <v>85.3</v>
      </c>
      <c r="L52" s="42">
        <v>32</v>
      </c>
      <c r="M52" s="42">
        <v>343</v>
      </c>
      <c r="N52" s="42">
        <v>4774</v>
      </c>
      <c r="O52" s="125">
        <v>4.2999999999999997E-2</v>
      </c>
      <c r="P52" s="42">
        <v>0.75</v>
      </c>
      <c r="Q52" s="125">
        <v>0</v>
      </c>
      <c r="R52" s="126" t="s">
        <v>137</v>
      </c>
      <c r="S52" s="83">
        <v>2.9</v>
      </c>
      <c r="T52" s="127">
        <v>0.88618920000000001</v>
      </c>
      <c r="U52" s="125" t="e">
        <v>#N/A</v>
      </c>
      <c r="V52" s="64" t="s">
        <v>137</v>
      </c>
      <c r="W52" s="42">
        <v>0</v>
      </c>
      <c r="X52" s="42">
        <v>0</v>
      </c>
      <c r="Y52" s="42" t="s">
        <v>881</v>
      </c>
      <c r="Z52" s="127" t="e">
        <v>#N/A</v>
      </c>
      <c r="AA52" s="64" t="s">
        <v>12</v>
      </c>
      <c r="AB52" s="42" t="e">
        <v>#N/A</v>
      </c>
      <c r="AC52" s="64" t="s">
        <v>12</v>
      </c>
      <c r="AD52" s="129">
        <v>1.1100000000000001</v>
      </c>
      <c r="AE52" s="42"/>
      <c r="AF52" s="129"/>
      <c r="AG52" s="127">
        <v>0.52207871583660992</v>
      </c>
      <c r="AH52" s="42"/>
      <c r="AI52">
        <v>4921309</v>
      </c>
      <c r="AJ52" s="48">
        <v>4373.9340672275102</v>
      </c>
    </row>
    <row r="53" spans="1:36" x14ac:dyDescent="0.15">
      <c r="A53" t="s">
        <v>723</v>
      </c>
      <c r="B53" t="s">
        <v>724</v>
      </c>
      <c r="C53" s="51">
        <v>25891058946.1936</v>
      </c>
      <c r="D53" s="51">
        <v>42862958</v>
      </c>
      <c r="E53" s="52">
        <v>3.7</v>
      </c>
      <c r="F53" s="52">
        <v>1374.88249264362</v>
      </c>
      <c r="G53" s="52">
        <v>122</v>
      </c>
      <c r="H53" s="52">
        <v>114</v>
      </c>
      <c r="I53" s="47">
        <v>13.885199999999999</v>
      </c>
      <c r="J53" s="47">
        <v>41.641199999999998</v>
      </c>
      <c r="K53">
        <v>38.6</v>
      </c>
      <c r="L53">
        <v>33</v>
      </c>
      <c r="M53">
        <v>37</v>
      </c>
      <c r="N53">
        <v>0</v>
      </c>
      <c r="O53" s="55">
        <v>0.155</v>
      </c>
      <c r="P53">
        <v>10</v>
      </c>
      <c r="Q53" s="55">
        <v>9.7000000000000003E-2</v>
      </c>
      <c r="R53" s="56" t="s">
        <v>137</v>
      </c>
      <c r="S53" s="47">
        <v>6.4289137296099597</v>
      </c>
      <c r="T53" s="40">
        <v>0.1036094</v>
      </c>
      <c r="U53" s="55">
        <v>2.2133903398627728E-2</v>
      </c>
      <c r="V53" t="s">
        <v>12</v>
      </c>
      <c r="W53">
        <v>0</v>
      </c>
      <c r="X53">
        <v>0</v>
      </c>
      <c r="Y53" t="s">
        <v>880</v>
      </c>
      <c r="Z53" s="40">
        <v>0.2665594773564201</v>
      </c>
      <c r="AA53" s="11" t="s">
        <v>12</v>
      </c>
      <c r="AI53">
        <v>1692120</v>
      </c>
      <c r="AJ53" s="48">
        <v>1374.88249264362</v>
      </c>
    </row>
    <row r="54" spans="1:36" x14ac:dyDescent="0.15">
      <c r="A54" t="s">
        <v>725</v>
      </c>
      <c r="B54" t="s">
        <v>726</v>
      </c>
      <c r="C54" s="51">
        <v>25808666421.555801</v>
      </c>
      <c r="D54" s="51">
        <v>17094130</v>
      </c>
      <c r="E54" s="52">
        <v>7.9</v>
      </c>
      <c r="F54" s="52">
        <v>42.1769456743774</v>
      </c>
      <c r="G54" s="52">
        <v>85</v>
      </c>
      <c r="H54" s="52">
        <v>118</v>
      </c>
      <c r="I54" s="47">
        <v>9.1887500000000006</v>
      </c>
      <c r="J54" s="47" t="e">
        <v>#N/A</v>
      </c>
      <c r="K54">
        <v>55.6</v>
      </c>
      <c r="L54">
        <v>34</v>
      </c>
      <c r="M54">
        <v>142</v>
      </c>
      <c r="N54">
        <v>4</v>
      </c>
      <c r="O54" s="55">
        <v>0.13250000000000001</v>
      </c>
      <c r="P54">
        <v>9.75</v>
      </c>
      <c r="Q54" s="55">
        <v>0.124</v>
      </c>
      <c r="R54" s="56" t="s">
        <v>137</v>
      </c>
      <c r="S54" s="47">
        <v>10.806124372207501</v>
      </c>
      <c r="T54" s="40">
        <v>0.1252009</v>
      </c>
      <c r="U54" s="55">
        <v>6.7555652803030178E-2</v>
      </c>
      <c r="V54" t="s">
        <v>12</v>
      </c>
      <c r="W54">
        <v>0</v>
      </c>
      <c r="X54">
        <v>0</v>
      </c>
      <c r="Y54">
        <v>0</v>
      </c>
      <c r="Z54" s="40">
        <v>0.52383359108064076</v>
      </c>
      <c r="AA54" s="11" t="s">
        <v>12</v>
      </c>
      <c r="AI54">
        <v>156982</v>
      </c>
      <c r="AJ54" s="48">
        <v>42.1769456743774</v>
      </c>
    </row>
    <row r="55" spans="1:36" x14ac:dyDescent="0.15">
      <c r="A55" t="s">
        <v>727</v>
      </c>
      <c r="B55" t="s">
        <v>728</v>
      </c>
      <c r="C55" s="51">
        <v>17845821400</v>
      </c>
      <c r="D55" s="51">
        <v>16529904</v>
      </c>
      <c r="E55" s="52">
        <v>5.39</v>
      </c>
      <c r="F55" s="52">
        <v>0</v>
      </c>
      <c r="G55" s="52">
        <v>159</v>
      </c>
      <c r="H55" s="52">
        <v>124</v>
      </c>
      <c r="I55" s="47">
        <v>3.4585900000000001</v>
      </c>
      <c r="J55" s="47" t="e">
        <v>#N/A</v>
      </c>
      <c r="K55">
        <v>77.599999999999994</v>
      </c>
      <c r="L55" t="e">
        <v>#N/A</v>
      </c>
      <c r="M55">
        <v>4</v>
      </c>
      <c r="N55">
        <v>0</v>
      </c>
      <c r="O55" s="55">
        <v>0.15</v>
      </c>
      <c r="P55">
        <v>9.32</v>
      </c>
      <c r="Q55" s="55">
        <v>7.4999999999999997E-2</v>
      </c>
      <c r="R55" s="56" t="s">
        <v>12</v>
      </c>
      <c r="S55" s="47" t="e">
        <v>#N/A</v>
      </c>
      <c r="T55" s="40" t="e">
        <v>#N/A</v>
      </c>
      <c r="U55" s="55" t="e">
        <v>#N/A</v>
      </c>
      <c r="V55" s="11" t="s">
        <v>137</v>
      </c>
      <c r="W55">
        <v>13572</v>
      </c>
      <c r="X55">
        <v>0</v>
      </c>
      <c r="Y55">
        <v>0</v>
      </c>
      <c r="Z55" s="40" t="e">
        <v>#N/A</v>
      </c>
      <c r="AA55" s="11" t="s">
        <v>12</v>
      </c>
      <c r="AI55">
        <v>403866</v>
      </c>
      <c r="AJ55" s="48">
        <v>0</v>
      </c>
    </row>
    <row r="56" spans="1:36" x14ac:dyDescent="0.15">
      <c r="E56" s="63"/>
      <c r="F56" s="52"/>
      <c r="H56" s="63"/>
      <c r="Z56" s="40"/>
      <c r="AA56" s="11"/>
    </row>
    <row r="57" spans="1:36" ht="169" x14ac:dyDescent="0.15">
      <c r="A57" t="s">
        <v>729</v>
      </c>
      <c r="C57" s="54" t="s">
        <v>730</v>
      </c>
      <c r="D57" s="54" t="s">
        <v>730</v>
      </c>
      <c r="E57" s="86" t="s">
        <v>731</v>
      </c>
      <c r="F57" s="87" t="s">
        <v>732</v>
      </c>
      <c r="G57" s="53"/>
      <c r="H57" s="53"/>
      <c r="I57" s="88" t="s">
        <v>733</v>
      </c>
      <c r="J57" s="11" t="s">
        <v>734</v>
      </c>
      <c r="K57" s="88" t="s">
        <v>735</v>
      </c>
      <c r="L57" s="88" t="s">
        <v>736</v>
      </c>
      <c r="M57" s="88" t="s">
        <v>737</v>
      </c>
      <c r="N57" s="39" t="s">
        <v>737</v>
      </c>
      <c r="O57" s="89" t="s">
        <v>738</v>
      </c>
      <c r="P57" s="88" t="s">
        <v>739</v>
      </c>
      <c r="Q57" s="16" t="s">
        <v>740</v>
      </c>
      <c r="S57" s="88" t="s">
        <v>741</v>
      </c>
      <c r="T57" s="39"/>
      <c r="U57" s="90" t="s">
        <v>742</v>
      </c>
      <c r="V57" s="50" t="s">
        <v>743</v>
      </c>
      <c r="W57" s="50" t="s">
        <v>744</v>
      </c>
      <c r="X57" s="50" t="s">
        <v>744</v>
      </c>
      <c r="Y57" s="88" t="s">
        <v>745</v>
      </c>
      <c r="Z57" s="39"/>
      <c r="AA57" s="88" t="s">
        <v>746</v>
      </c>
      <c r="AB57" s="88" t="s">
        <v>747</v>
      </c>
    </row>
    <row r="58" spans="1:36" ht="273" x14ac:dyDescent="0.15">
      <c r="A58" t="s">
        <v>748</v>
      </c>
      <c r="C58" s="53"/>
      <c r="D58" s="53"/>
      <c r="E58" s="53"/>
      <c r="F58" s="41" t="s">
        <v>749</v>
      </c>
      <c r="G58" s="53"/>
      <c r="H58" s="53"/>
      <c r="I58" s="39"/>
      <c r="O58" s="39" t="s">
        <v>750</v>
      </c>
      <c r="Q58" s="39" t="s">
        <v>751</v>
      </c>
      <c r="S58" s="11" t="s">
        <v>752</v>
      </c>
    </row>
    <row r="59" spans="1:36" x14ac:dyDescent="0.15">
      <c r="C59" s="53"/>
      <c r="D59" s="53"/>
      <c r="E59" s="53"/>
      <c r="F59" s="53"/>
      <c r="G59" s="53"/>
      <c r="H59" s="53"/>
      <c r="I59" s="39"/>
    </row>
    <row r="60" spans="1:36" x14ac:dyDescent="0.15">
      <c r="C60" s="53"/>
      <c r="D60" s="53"/>
      <c r="E60" s="53"/>
      <c r="F60" s="53"/>
      <c r="G60" s="53"/>
      <c r="H60" s="53"/>
      <c r="I60" s="39"/>
    </row>
  </sheetData>
  <sheetProtection password="8558" sheet="1" objects="1" scenarios="1"/>
  <autoFilter ref="A2:AA55"/>
  <sortState ref="A3:B56">
    <sortCondition ref="A3"/>
  </sortState>
  <hyperlinks>
    <hyperlink ref="L57" r:id="rId1"/>
    <hyperlink ref="O57" r:id="rId2"/>
    <hyperlink ref="U57" r:id="rId3"/>
    <hyperlink ref="E57" r:id="rId4"/>
    <hyperlink ref="I57" r:id="rId5"/>
    <hyperlink ref="Y57" r:id="rId6" location="indicator-chart"/>
    <hyperlink ref="K57" r:id="rId7"/>
    <hyperlink ref="M57" r:id="rId8"/>
    <hyperlink ref="P57" r:id="rId9"/>
    <hyperlink ref="S57" r:id="rId10"/>
    <hyperlink ref="AA57" r:id="rId11"/>
    <hyperlink ref="AB57" r:id="rId12"/>
  </hyperlinks>
  <pageMargins left="0.7" right="0.7" top="0.75" bottom="0.75" header="0.3" footer="0.3"/>
  <legacyDrawing r:id="rId1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rgb="FF7030A0"/>
    <outlinePr summaryBelow="0" summaryRight="0"/>
  </sheetPr>
  <dimension ref="A1:BH1050"/>
  <sheetViews>
    <sheetView showGridLines="0" zoomScale="70" zoomScaleNormal="70" zoomScalePageLayoutView="70" workbookViewId="0">
      <selection activeCell="E6" sqref="E6"/>
    </sheetView>
  </sheetViews>
  <sheetFormatPr baseColWidth="10" defaultColWidth="14.5" defaultRowHeight="15.75" customHeight="1" x14ac:dyDescent="0.15"/>
  <cols>
    <col min="1" max="1" width="5.83203125" style="11" customWidth="1"/>
    <col min="2" max="2" width="50.5" style="11" bestFit="1" customWidth="1"/>
    <col min="3" max="3" width="53.5" customWidth="1"/>
    <col min="4" max="4" width="10.1640625" customWidth="1"/>
    <col min="5" max="5" width="32.1640625" customWidth="1"/>
    <col min="6" max="6" width="12.83203125" customWidth="1"/>
    <col min="7" max="7" width="18.1640625" customWidth="1"/>
    <col min="8" max="8" width="83.5" customWidth="1"/>
    <col min="9" max="9" width="31.5" hidden="1" customWidth="1"/>
    <col min="10" max="10" width="33.5" hidden="1" customWidth="1"/>
    <col min="11" max="11" width="28.83203125" hidden="1" customWidth="1"/>
    <col min="12" max="12" width="29.1640625" hidden="1" customWidth="1"/>
    <col min="13" max="13" width="28.5" hidden="1" customWidth="1"/>
    <col min="27" max="60" width="14.5" style="542"/>
  </cols>
  <sheetData>
    <row r="1" spans="1:60" ht="28" x14ac:dyDescent="0.3">
      <c r="A1" s="577" t="s">
        <v>325</v>
      </c>
      <c r="B1" s="577"/>
      <c r="C1" s="577"/>
      <c r="D1" s="577"/>
      <c r="E1" s="577"/>
      <c r="F1" s="577"/>
      <c r="G1" s="287"/>
      <c r="I1" s="42"/>
    </row>
    <row r="2" spans="1:60" ht="70.5" customHeight="1" x14ac:dyDescent="0.15">
      <c r="A2" s="594" t="s">
        <v>326</v>
      </c>
      <c r="B2" s="594"/>
      <c r="C2" s="594"/>
      <c r="D2" s="594"/>
      <c r="E2" s="594"/>
      <c r="F2" s="594"/>
      <c r="G2" s="300"/>
      <c r="H2" s="300"/>
      <c r="I2" s="300"/>
      <c r="J2" s="300"/>
      <c r="K2" s="300"/>
      <c r="L2" s="300"/>
    </row>
    <row r="3" spans="1:60" ht="19" x14ac:dyDescent="0.2">
      <c r="A3" s="112"/>
      <c r="B3" s="359"/>
      <c r="C3" s="1"/>
      <c r="D3" s="1"/>
      <c r="F3" s="1"/>
      <c r="G3" s="1"/>
      <c r="H3" s="609"/>
      <c r="I3" s="610"/>
      <c r="J3" s="610"/>
      <c r="K3" s="610"/>
      <c r="L3" s="610"/>
      <c r="M3" s="610"/>
    </row>
    <row r="4" spans="1:60" ht="32.25" customHeight="1" thickBot="1" x14ac:dyDescent="0.25">
      <c r="A4" s="113"/>
      <c r="B4" s="360"/>
      <c r="C4" s="1"/>
      <c r="D4" s="1"/>
      <c r="E4" s="203"/>
      <c r="F4" s="1"/>
      <c r="G4" s="1"/>
      <c r="H4" s="115"/>
    </row>
    <row r="5" spans="1:60" s="13" customFormat="1" ht="19" customHeight="1" thickBot="1" x14ac:dyDescent="0.25">
      <c r="A5" s="132"/>
      <c r="B5" s="132" t="s">
        <v>327</v>
      </c>
      <c r="C5" s="181"/>
      <c r="D5" s="117"/>
      <c r="E5" s="117"/>
      <c r="F5" s="117"/>
      <c r="G5" s="117"/>
      <c r="H5" s="116"/>
      <c r="I5" s="49"/>
      <c r="J5" s="49"/>
      <c r="K5" s="49"/>
      <c r="L5" s="49"/>
      <c r="M5" s="49"/>
      <c r="N5" s="117"/>
      <c r="O5" s="117"/>
      <c r="P5" s="117"/>
      <c r="Q5" s="117"/>
      <c r="R5" s="117"/>
      <c r="S5" s="117"/>
      <c r="T5" s="117"/>
      <c r="U5" s="117"/>
      <c r="V5" s="117"/>
      <c r="W5" s="117"/>
      <c r="X5" s="117"/>
      <c r="Y5" s="117"/>
      <c r="Z5" s="117"/>
      <c r="AA5" s="543"/>
      <c r="AB5" s="543"/>
      <c r="AC5" s="543"/>
      <c r="AD5" s="543"/>
      <c r="AE5" s="543"/>
      <c r="AF5" s="543"/>
      <c r="AG5" s="543"/>
      <c r="AH5" s="543"/>
      <c r="AI5" s="543"/>
      <c r="AJ5" s="543"/>
      <c r="AK5" s="543"/>
      <c r="AL5" s="543"/>
      <c r="AM5" s="543"/>
      <c r="AN5" s="543"/>
      <c r="AO5" s="543"/>
      <c r="AP5" s="543"/>
      <c r="AQ5" s="543"/>
      <c r="AR5" s="543"/>
      <c r="AS5" s="543"/>
      <c r="AT5" s="543"/>
      <c r="AU5" s="543"/>
      <c r="AV5" s="543"/>
      <c r="AW5" s="543"/>
      <c r="AX5" s="543"/>
      <c r="AY5" s="543"/>
      <c r="AZ5" s="543"/>
      <c r="BA5" s="543"/>
      <c r="BB5" s="543"/>
      <c r="BC5" s="543"/>
      <c r="BD5" s="543"/>
      <c r="BE5" s="543"/>
      <c r="BF5" s="543"/>
      <c r="BG5" s="543"/>
      <c r="BH5" s="543"/>
    </row>
    <row r="6" spans="1:60" ht="20.5" customHeight="1" thickBot="1" x14ac:dyDescent="0.2">
      <c r="A6" s="182"/>
      <c r="B6" s="182" t="s">
        <v>328</v>
      </c>
      <c r="C6" s="206" t="str">
        <f>INPUTS!B7</f>
        <v>Ghana</v>
      </c>
      <c r="D6" s="1"/>
      <c r="E6" s="1"/>
      <c r="F6" s="1"/>
      <c r="G6" s="1"/>
      <c r="H6" s="3"/>
      <c r="I6" s="3"/>
      <c r="J6" s="3"/>
      <c r="K6" s="3"/>
      <c r="L6" s="3"/>
      <c r="M6" s="3"/>
    </row>
    <row r="7" spans="1:60" ht="19.5" customHeight="1" x14ac:dyDescent="0.15">
      <c r="A7" s="156"/>
      <c r="B7" s="156" t="s">
        <v>329</v>
      </c>
      <c r="C7" s="204">
        <f>VLOOKUP($C$6,DATA!$A$1:$AH$56,4,0)</f>
        <v>28833629</v>
      </c>
      <c r="D7" s="184"/>
      <c r="E7" s="184"/>
      <c r="F7" s="184"/>
      <c r="G7" s="184"/>
      <c r="H7" s="3"/>
      <c r="I7" s="3">
        <f>IF($C$7&gt;=17000000,1,0)</f>
        <v>1</v>
      </c>
      <c r="J7" s="3">
        <f>IF($C$7&gt;=17000000,1,0)</f>
        <v>1</v>
      </c>
      <c r="K7" s="3">
        <f>IF($C$7&lt;=4500000,1,0)</f>
        <v>0</v>
      </c>
      <c r="L7" s="3">
        <f>IF($C$7&gt;=17000000,1,0)</f>
        <v>1</v>
      </c>
      <c r="M7" s="3">
        <f>IF($C$7&lt;=4500000,1,0)</f>
        <v>0</v>
      </c>
    </row>
    <row r="8" spans="1:60" ht="23.25" customHeight="1" thickBot="1" x14ac:dyDescent="0.2">
      <c r="A8" s="156"/>
      <c r="B8" s="156" t="s">
        <v>330</v>
      </c>
      <c r="C8" s="204">
        <f>VLOOKUP($C$6,DATA!$A$1:$AH$56,3,0)</f>
        <v>47330016342.573402</v>
      </c>
      <c r="D8" s="185"/>
      <c r="E8" s="185"/>
      <c r="F8" s="137"/>
      <c r="G8" s="131"/>
      <c r="H8" s="3"/>
      <c r="I8" s="3" t="s">
        <v>331</v>
      </c>
      <c r="J8" s="3">
        <f>IF($C$8&lt;=8000000000,1,0)</f>
        <v>0</v>
      </c>
      <c r="K8" s="3">
        <f>IF($C$8&lt;=8000000000,1,0)</f>
        <v>0</v>
      </c>
      <c r="L8" s="3">
        <f>IF($C$8&gt;=14000000000,1,0)</f>
        <v>1</v>
      </c>
      <c r="M8" s="3">
        <f>IF($C$8&lt;=8000000000,1,0)</f>
        <v>0</v>
      </c>
    </row>
    <row r="9" spans="1:60" s="13" customFormat="1" ht="19" customHeight="1" thickBot="1" x14ac:dyDescent="0.25">
      <c r="A9" s="132"/>
      <c r="B9" s="132" t="s">
        <v>332</v>
      </c>
      <c r="C9" s="205"/>
      <c r="D9" s="117"/>
      <c r="E9" s="117"/>
      <c r="F9" s="117"/>
      <c r="G9" s="117"/>
      <c r="H9" s="116"/>
      <c r="I9" s="49"/>
      <c r="J9" s="49"/>
      <c r="K9" s="49"/>
      <c r="L9" s="49"/>
      <c r="M9" s="49"/>
      <c r="N9" s="117"/>
      <c r="O9" s="117"/>
      <c r="P9" s="117"/>
      <c r="Q9" s="117"/>
      <c r="R9" s="117"/>
      <c r="S9" s="117"/>
      <c r="T9" s="117"/>
      <c r="U9" s="117"/>
      <c r="V9" s="117"/>
      <c r="W9" s="117"/>
      <c r="X9" s="117"/>
      <c r="Y9" s="117"/>
      <c r="Z9" s="117"/>
      <c r="AA9" s="543"/>
      <c r="AB9" s="543"/>
      <c r="AC9" s="543"/>
      <c r="AD9" s="543"/>
      <c r="AE9" s="543"/>
      <c r="AF9" s="543"/>
      <c r="AG9" s="543"/>
      <c r="AH9" s="543"/>
      <c r="AI9" s="543"/>
      <c r="AJ9" s="543"/>
      <c r="AK9" s="543"/>
      <c r="AL9" s="543"/>
      <c r="AM9" s="543"/>
      <c r="AN9" s="543"/>
      <c r="AO9" s="543"/>
      <c r="AP9" s="543"/>
      <c r="AQ9" s="543"/>
      <c r="AR9" s="543"/>
      <c r="AS9" s="543"/>
      <c r="AT9" s="543"/>
      <c r="AU9" s="543"/>
      <c r="AV9" s="543"/>
      <c r="AW9" s="543"/>
      <c r="AX9" s="543"/>
      <c r="AY9" s="543"/>
      <c r="AZ9" s="543"/>
      <c r="BA9" s="543"/>
      <c r="BB9" s="543"/>
      <c r="BC9" s="543"/>
      <c r="BD9" s="543"/>
      <c r="BE9" s="543"/>
      <c r="BF9" s="543"/>
      <c r="BG9" s="543"/>
      <c r="BH9" s="543"/>
    </row>
    <row r="10" spans="1:60" s="68" customFormat="1" ht="14" thickBot="1" x14ac:dyDescent="0.2">
      <c r="A10" s="186"/>
      <c r="B10" s="186"/>
      <c r="C10" s="187"/>
      <c r="D10" s="187"/>
      <c r="E10" s="187"/>
      <c r="F10" s="187"/>
      <c r="G10" s="187"/>
      <c r="H10" s="118"/>
      <c r="I10" s="118"/>
      <c r="J10" s="118"/>
      <c r="K10" s="118"/>
      <c r="L10" s="118"/>
      <c r="M10" s="118"/>
      <c r="AA10" s="544"/>
      <c r="AB10" s="544"/>
      <c r="AC10" s="544"/>
      <c r="AD10" s="544"/>
      <c r="AE10" s="544"/>
      <c r="AF10" s="544"/>
      <c r="AG10" s="544"/>
      <c r="AH10" s="544"/>
      <c r="AI10" s="544"/>
      <c r="AJ10" s="544"/>
      <c r="AK10" s="544"/>
      <c r="AL10" s="544"/>
      <c r="AM10" s="544"/>
      <c r="AN10" s="544"/>
      <c r="AO10" s="544"/>
      <c r="AP10" s="544"/>
      <c r="AQ10" s="544"/>
      <c r="AR10" s="544"/>
      <c r="AS10" s="544"/>
      <c r="AT10" s="544"/>
      <c r="AU10" s="544"/>
      <c r="AV10" s="544"/>
      <c r="AW10" s="544"/>
      <c r="AX10" s="544"/>
      <c r="AY10" s="544"/>
      <c r="AZ10" s="544"/>
      <c r="BA10" s="544"/>
      <c r="BB10" s="544"/>
      <c r="BC10" s="544"/>
      <c r="BD10" s="544"/>
      <c r="BE10" s="544"/>
      <c r="BF10" s="544"/>
      <c r="BG10" s="544"/>
      <c r="BH10" s="544"/>
    </row>
    <row r="11" spans="1:60" s="252" customFormat="1" ht="19" customHeight="1" thickBot="1" x14ac:dyDescent="0.25">
      <c r="A11" s="247"/>
      <c r="B11" s="247" t="s">
        <v>333</v>
      </c>
      <c r="C11" s="248"/>
      <c r="D11" s="248"/>
      <c r="E11" s="248"/>
      <c r="F11" s="248"/>
      <c r="G11" s="249"/>
      <c r="H11" s="250"/>
      <c r="I11" s="250"/>
      <c r="J11" s="250"/>
      <c r="K11" s="250"/>
      <c r="L11" s="250"/>
      <c r="M11" s="250"/>
      <c r="N11" s="251"/>
      <c r="O11" s="251"/>
      <c r="P11" s="251"/>
      <c r="Q11" s="251"/>
      <c r="R11" s="251"/>
      <c r="S11" s="251"/>
      <c r="T11" s="251"/>
      <c r="U11" s="251"/>
      <c r="V11" s="251"/>
      <c r="W11" s="251"/>
      <c r="X11" s="251"/>
      <c r="Y11" s="251"/>
      <c r="Z11" s="251"/>
      <c r="AA11" s="545"/>
      <c r="AB11" s="545"/>
      <c r="AC11" s="545"/>
      <c r="AD11" s="545"/>
      <c r="AE11" s="545"/>
      <c r="AF11" s="545"/>
      <c r="AG11" s="545"/>
      <c r="AH11" s="545"/>
      <c r="AI11" s="545"/>
      <c r="AJ11" s="545"/>
      <c r="AK11" s="545"/>
      <c r="AL11" s="545"/>
      <c r="AM11" s="545"/>
      <c r="AN11" s="545"/>
      <c r="AO11" s="545"/>
      <c r="AP11" s="545"/>
      <c r="AQ11" s="545"/>
      <c r="AR11" s="545"/>
      <c r="AS11" s="545"/>
      <c r="AT11" s="545"/>
      <c r="AU11" s="545"/>
      <c r="AV11" s="545"/>
      <c r="AW11" s="545"/>
      <c r="AX11" s="545"/>
      <c r="AY11" s="545"/>
      <c r="AZ11" s="545"/>
      <c r="BA11" s="545"/>
      <c r="BB11" s="545"/>
      <c r="BC11" s="545"/>
      <c r="BD11" s="545"/>
      <c r="BE11" s="545"/>
      <c r="BF11" s="545"/>
      <c r="BG11" s="545"/>
      <c r="BH11" s="545"/>
    </row>
    <row r="12" spans="1:60" s="235" customFormat="1" ht="17" thickBot="1" x14ac:dyDescent="0.25">
      <c r="A12" s="240"/>
      <c r="B12" s="241" t="s">
        <v>334</v>
      </c>
      <c r="C12" s="242"/>
      <c r="D12" s="242"/>
      <c r="E12" s="243"/>
      <c r="F12" s="244">
        <f>SUM(F14:F20)</f>
        <v>1</v>
      </c>
      <c r="G12" s="245">
        <f>SUM(G14:G20)</f>
        <v>1.82</v>
      </c>
      <c r="H12" s="246" t="s">
        <v>335</v>
      </c>
      <c r="I12" s="49"/>
      <c r="J12" s="49"/>
      <c r="K12" s="49"/>
      <c r="L12" s="49"/>
      <c r="M12" s="49"/>
      <c r="N12" s="117"/>
      <c r="O12" s="117"/>
      <c r="P12" s="117"/>
      <c r="Q12" s="117"/>
      <c r="R12" s="117"/>
      <c r="S12" s="117"/>
      <c r="T12" s="117"/>
      <c r="U12" s="117"/>
      <c r="V12" s="117"/>
      <c r="W12" s="117"/>
      <c r="X12" s="117"/>
      <c r="Y12" s="117"/>
      <c r="Z12" s="117"/>
      <c r="AA12" s="543"/>
      <c r="AB12" s="543"/>
      <c r="AC12" s="543"/>
      <c r="AD12" s="543"/>
      <c r="AE12" s="543"/>
      <c r="AF12" s="543"/>
      <c r="AG12" s="543"/>
      <c r="AH12" s="543"/>
      <c r="AI12" s="543"/>
      <c r="AJ12" s="543"/>
      <c r="AK12" s="543"/>
      <c r="AL12" s="543"/>
      <c r="AM12" s="543"/>
      <c r="AN12" s="543"/>
      <c r="AO12" s="543"/>
      <c r="AP12" s="543"/>
      <c r="AQ12" s="543"/>
      <c r="AR12" s="543"/>
      <c r="AS12" s="543"/>
      <c r="AT12" s="543"/>
      <c r="AU12" s="543"/>
      <c r="AV12" s="543"/>
      <c r="AW12" s="543"/>
      <c r="AX12" s="543"/>
      <c r="AY12" s="543"/>
      <c r="AZ12" s="543"/>
      <c r="BA12" s="543"/>
      <c r="BB12" s="543"/>
      <c r="BC12" s="543"/>
      <c r="BD12" s="543"/>
      <c r="BE12" s="543"/>
      <c r="BF12" s="543"/>
      <c r="BG12" s="543"/>
      <c r="BH12" s="543"/>
    </row>
    <row r="13" spans="1:60" s="114" customFormat="1" ht="43.5" customHeight="1" x14ac:dyDescent="0.15">
      <c r="A13"/>
      <c r="B13" s="606" t="s">
        <v>1064</v>
      </c>
      <c r="C13" s="607"/>
      <c r="D13" s="607"/>
      <c r="E13" s="607"/>
      <c r="F13" s="607"/>
      <c r="G13" s="608"/>
      <c r="H13" s="121"/>
      <c r="I13" s="3"/>
      <c r="J13" s="3"/>
      <c r="K13" s="3"/>
      <c r="L13" s="3"/>
      <c r="M13" s="3"/>
      <c r="N13"/>
      <c r="O13"/>
      <c r="P13"/>
      <c r="Q13"/>
      <c r="R13"/>
      <c r="S13"/>
      <c r="T13"/>
      <c r="U13"/>
      <c r="V13"/>
      <c r="W13"/>
      <c r="X13"/>
      <c r="Y13"/>
      <c r="Z13"/>
      <c r="AA13" s="542"/>
      <c r="AB13" s="542"/>
      <c r="AC13" s="542"/>
      <c r="AD13" s="542"/>
      <c r="AE13" s="542"/>
      <c r="AF13" s="542"/>
      <c r="AG13" s="542"/>
      <c r="AH13" s="542"/>
      <c r="AI13" s="542"/>
      <c r="AJ13" s="542"/>
      <c r="AK13" s="542"/>
      <c r="AL13" s="542"/>
      <c r="AM13" s="542"/>
      <c r="AN13" s="542"/>
      <c r="AO13" s="542"/>
      <c r="AP13" s="542"/>
      <c r="AQ13" s="542"/>
      <c r="AR13" s="542"/>
      <c r="AS13" s="542"/>
      <c r="AT13" s="542"/>
      <c r="AU13" s="542"/>
      <c r="AV13" s="542"/>
      <c r="AW13" s="542"/>
      <c r="AX13" s="542"/>
      <c r="AY13" s="542"/>
      <c r="AZ13" s="542"/>
      <c r="BA13" s="542"/>
      <c r="BB13" s="542"/>
      <c r="BC13" s="542"/>
      <c r="BD13" s="542"/>
      <c r="BE13" s="542"/>
      <c r="BF13" s="542"/>
      <c r="BG13" s="542"/>
      <c r="BH13" s="542"/>
    </row>
    <row r="14" spans="1:60" ht="26.25" customHeight="1" x14ac:dyDescent="0.15">
      <c r="A14" s="207" t="s">
        <v>336</v>
      </c>
      <c r="B14" s="156" t="s">
        <v>337</v>
      </c>
      <c r="C14" s="4">
        <f>VLOOKUP($C$6,DATA!$A$1:$AH$56,7,0)</f>
        <v>120</v>
      </c>
      <c r="D14" s="1"/>
      <c r="E14" s="157">
        <f>LOOKUP(C14,THRESHOLDS!B12:B16,THRESHOLDS!C12:C16)</f>
        <v>2</v>
      </c>
      <c r="F14" s="155">
        <f>'Weighting Matrix'!B11</f>
        <v>0.25</v>
      </c>
      <c r="G14" s="158">
        <f>F14*E14</f>
        <v>0.5</v>
      </c>
      <c r="H14" s="3"/>
      <c r="I14" s="3">
        <f>IF($C$14&lt;=114,1,0)</f>
        <v>0</v>
      </c>
      <c r="J14" s="3">
        <f>IF($C$14&lt;=114,1,0)</f>
        <v>0</v>
      </c>
      <c r="K14" s="3"/>
      <c r="L14" s="3">
        <f>IF($C$14&lt;=114,1,0)</f>
        <v>0</v>
      </c>
      <c r="M14" s="3"/>
    </row>
    <row r="15" spans="1:60" ht="28.5" customHeight="1" x14ac:dyDescent="0.15">
      <c r="A15" s="207" t="s">
        <v>338</v>
      </c>
      <c r="B15" s="156" t="s">
        <v>339</v>
      </c>
      <c r="C15" s="4">
        <f>VLOOKUP($C$6,DATA!$A$1:$AH$56,8,0)</f>
        <v>111</v>
      </c>
      <c r="D15" s="1"/>
      <c r="E15" s="157">
        <f>LOOKUP(C15,THRESHOLDS!B21:B25,THRESHOLDS!C21:C25)</f>
        <v>1</v>
      </c>
      <c r="F15" s="155">
        <f>'Weighting Matrix'!B12</f>
        <v>0.18</v>
      </c>
      <c r="G15" s="158">
        <f t="shared" ref="G15:G20" si="0">F15*E15</f>
        <v>0.18</v>
      </c>
      <c r="H15" s="3"/>
      <c r="I15" s="3">
        <f>IF($C$15&lt;=114,1,0)</f>
        <v>1</v>
      </c>
      <c r="J15" s="3">
        <f>IF($C$15&lt;=114,1,0)</f>
        <v>1</v>
      </c>
      <c r="K15" s="3"/>
      <c r="L15" s="3">
        <f>IF($C$15&lt;=114,1,0)</f>
        <v>1</v>
      </c>
      <c r="M15" s="3"/>
    </row>
    <row r="16" spans="1:60" ht="26.25" customHeight="1" x14ac:dyDescent="0.15">
      <c r="A16" s="207" t="s">
        <v>340</v>
      </c>
      <c r="B16" s="156" t="s">
        <v>341</v>
      </c>
      <c r="C16" s="4">
        <f>VLOOKUP($C$6,DATA!$A$1:$AH$56,12,0)</f>
        <v>31</v>
      </c>
      <c r="D16" s="1"/>
      <c r="E16" s="157">
        <f>LOOKUP(C16,THRESHOLDS!B29:B33,THRESHOLDS!C29:C33)</f>
        <v>2</v>
      </c>
      <c r="F16" s="155">
        <f>'Weighting Matrix'!B13</f>
        <v>0.4</v>
      </c>
      <c r="G16" s="158">
        <f>F16*E16</f>
        <v>0.8</v>
      </c>
      <c r="H16" s="3"/>
      <c r="I16" s="3"/>
      <c r="J16" s="3"/>
      <c r="K16" s="3"/>
      <c r="L16" s="3"/>
      <c r="M16" s="3"/>
    </row>
    <row r="17" spans="1:60" ht="24" customHeight="1" x14ac:dyDescent="0.15">
      <c r="A17" s="207" t="s">
        <v>342</v>
      </c>
      <c r="B17" s="156" t="s">
        <v>343</v>
      </c>
      <c r="C17" s="159">
        <f>VLOOKUP($C$6,DATA!$A$1:$AH$56,11,0)</f>
        <v>70.5</v>
      </c>
      <c r="D17" s="1"/>
      <c r="E17" s="157">
        <f>LOOKUP(C17,THRESHOLDS!B38:B42,THRESHOLDS!C38:C42)</f>
        <v>2</v>
      </c>
      <c r="F17" s="155">
        <f>'Weighting Matrix'!B14</f>
        <v>0.02</v>
      </c>
      <c r="G17" s="158">
        <f>F17*E17</f>
        <v>0.04</v>
      </c>
      <c r="H17" s="3"/>
      <c r="I17" s="3"/>
      <c r="J17" s="3"/>
      <c r="K17" s="3"/>
      <c r="L17" s="3"/>
      <c r="M17" s="3"/>
      <c r="N17" s="40"/>
    </row>
    <row r="18" spans="1:60" ht="36" x14ac:dyDescent="0.15">
      <c r="A18" s="207" t="s">
        <v>344</v>
      </c>
      <c r="B18" s="160" t="s">
        <v>345</v>
      </c>
      <c r="C18" s="161">
        <f>VLOOKUP($C$6,DATA!$A$1:$AH$56,20,0)</f>
        <v>0.1283146</v>
      </c>
      <c r="D18" s="137"/>
      <c r="E18" s="157">
        <f>LOOKUP(C18,THRESHOLDS!B63:B67,THRESHOLDS!C63:C67)</f>
        <v>2</v>
      </c>
      <c r="F18" s="155">
        <f>'Weighting Matrix'!B15</f>
        <v>0.15</v>
      </c>
      <c r="G18" s="158">
        <f>F18*E18</f>
        <v>0.3</v>
      </c>
      <c r="H18" s="119" t="s">
        <v>346</v>
      </c>
      <c r="I18" s="3"/>
      <c r="J18" s="3"/>
      <c r="K18" s="3"/>
      <c r="L18" s="3"/>
      <c r="M18" s="3"/>
    </row>
    <row r="19" spans="1:60" s="91" customFormat="1" ht="50.25" customHeight="1" x14ac:dyDescent="0.15">
      <c r="A19" s="207" t="s">
        <v>347</v>
      </c>
      <c r="B19" s="162" t="s">
        <v>348</v>
      </c>
      <c r="C19" s="163">
        <f>VLOOKUP($C$6,DATA!$A$1:$AH$56,9,0)</f>
        <v>7.5981300000000003</v>
      </c>
      <c r="D19" s="164"/>
      <c r="E19" s="165">
        <f>LOOKUP(C19,THRESHOLDS!B46:B50,THRESHOLDS!C46:C50)</f>
        <v>1</v>
      </c>
      <c r="F19" s="155">
        <f>'Weighting Matrix'!B16</f>
        <v>0</v>
      </c>
      <c r="G19" s="166">
        <f t="shared" si="0"/>
        <v>0</v>
      </c>
      <c r="H19" s="134" t="s">
        <v>349</v>
      </c>
      <c r="I19" s="120"/>
      <c r="J19" s="120"/>
      <c r="K19" s="120"/>
      <c r="L19" s="120"/>
      <c r="M19" s="120"/>
      <c r="AA19" s="546"/>
      <c r="AB19" s="546"/>
      <c r="AC19" s="546"/>
      <c r="AD19" s="546"/>
      <c r="AE19" s="546"/>
      <c r="AF19" s="546"/>
      <c r="AG19" s="546"/>
      <c r="AH19" s="546"/>
      <c r="AI19" s="546"/>
      <c r="AJ19" s="546"/>
      <c r="AK19" s="546"/>
      <c r="AL19" s="546"/>
      <c r="AM19" s="546"/>
      <c r="AN19" s="546"/>
      <c r="AO19" s="546"/>
      <c r="AP19" s="546"/>
      <c r="AQ19" s="546"/>
      <c r="AR19" s="546"/>
      <c r="AS19" s="546"/>
      <c r="AT19" s="546"/>
      <c r="AU19" s="546"/>
      <c r="AV19" s="546"/>
      <c r="AW19" s="546"/>
      <c r="AX19" s="546"/>
      <c r="AY19" s="546"/>
      <c r="AZ19" s="546"/>
      <c r="BA19" s="546"/>
      <c r="BB19" s="546"/>
      <c r="BC19" s="546"/>
      <c r="BD19" s="546"/>
      <c r="BE19" s="546"/>
      <c r="BF19" s="546"/>
      <c r="BG19" s="546"/>
      <c r="BH19" s="546"/>
    </row>
    <row r="20" spans="1:60" s="91" customFormat="1" ht="27.75" customHeight="1" thickBot="1" x14ac:dyDescent="0.2">
      <c r="A20" s="207" t="s">
        <v>350</v>
      </c>
      <c r="B20" s="162" t="s">
        <v>351</v>
      </c>
      <c r="C20" s="167">
        <f>VLOOKUP($C$6,DATA!$A$1:$AH$56,10,0)</f>
        <v>69.346800000000002</v>
      </c>
      <c r="D20" s="164"/>
      <c r="E20" s="165">
        <f>LOOKUP(C20,THRESHOLDS!B55:B59,THRESHOLDS!C55:C59)</f>
        <v>1</v>
      </c>
      <c r="F20" s="155">
        <f>'Weighting Matrix'!B17</f>
        <v>0</v>
      </c>
      <c r="G20" s="166">
        <f t="shared" si="0"/>
        <v>0</v>
      </c>
      <c r="H20" s="120"/>
      <c r="I20" s="120"/>
      <c r="J20" s="120"/>
      <c r="K20" s="120"/>
      <c r="L20" s="120"/>
      <c r="M20" s="120"/>
      <c r="AA20" s="546"/>
      <c r="AB20" s="546"/>
      <c r="AC20" s="546"/>
      <c r="AD20" s="546"/>
      <c r="AE20" s="546"/>
      <c r="AF20" s="546"/>
      <c r="AG20" s="546"/>
      <c r="AH20" s="546"/>
      <c r="AI20" s="546"/>
      <c r="AJ20" s="546"/>
      <c r="AK20" s="546"/>
      <c r="AL20" s="546"/>
      <c r="AM20" s="546"/>
      <c r="AN20" s="546"/>
      <c r="AO20" s="546"/>
      <c r="AP20" s="546"/>
      <c r="AQ20" s="546"/>
      <c r="AR20" s="546"/>
      <c r="AS20" s="546"/>
      <c r="AT20" s="546"/>
      <c r="AU20" s="546"/>
      <c r="AV20" s="546"/>
      <c r="AW20" s="546"/>
      <c r="AX20" s="546"/>
      <c r="AY20" s="546"/>
      <c r="AZ20" s="546"/>
      <c r="BA20" s="546"/>
      <c r="BB20" s="546"/>
      <c r="BC20" s="546"/>
      <c r="BD20" s="546"/>
      <c r="BE20" s="546"/>
      <c r="BF20" s="546"/>
      <c r="BG20" s="546"/>
      <c r="BH20" s="546"/>
    </row>
    <row r="21" spans="1:60" s="235" customFormat="1" ht="17" thickBot="1" x14ac:dyDescent="0.25">
      <c r="A21" s="236"/>
      <c r="B21" s="236" t="s">
        <v>352</v>
      </c>
      <c r="C21" s="237"/>
      <c r="D21" s="237"/>
      <c r="E21" s="237"/>
      <c r="F21" s="238">
        <f>SUM(F24:F31)</f>
        <v>1</v>
      </c>
      <c r="G21" s="239">
        <f>SUM(G24:G31)</f>
        <v>3.4</v>
      </c>
      <c r="H21" s="49"/>
      <c r="I21" s="49"/>
      <c r="J21" s="49"/>
      <c r="K21" s="49"/>
      <c r="L21" s="49"/>
      <c r="M21" s="49"/>
      <c r="N21" s="117"/>
      <c r="O21" s="117"/>
      <c r="P21" s="117"/>
      <c r="Q21" s="117"/>
      <c r="R21" s="117"/>
      <c r="S21" s="117"/>
      <c r="T21" s="117"/>
      <c r="U21" s="117"/>
      <c r="V21" s="117"/>
      <c r="W21" s="117"/>
      <c r="X21" s="117"/>
      <c r="Y21" s="117"/>
      <c r="Z21" s="117"/>
      <c r="AA21" s="543"/>
      <c r="AB21" s="543"/>
      <c r="AC21" s="543"/>
      <c r="AD21" s="543"/>
      <c r="AE21" s="543"/>
      <c r="AF21" s="543"/>
      <c r="AG21" s="543"/>
      <c r="AH21" s="543"/>
      <c r="AI21" s="543"/>
      <c r="AJ21" s="543"/>
      <c r="AK21" s="543"/>
      <c r="AL21" s="543"/>
      <c r="AM21" s="543"/>
      <c r="AN21" s="543"/>
      <c r="AO21" s="543"/>
      <c r="AP21" s="543"/>
      <c r="AQ21" s="543"/>
      <c r="AR21" s="543"/>
      <c r="AS21" s="543"/>
      <c r="AT21" s="543"/>
      <c r="AU21" s="543"/>
      <c r="AV21" s="543"/>
      <c r="AW21" s="543"/>
      <c r="AX21" s="543"/>
      <c r="AY21" s="543"/>
      <c r="AZ21" s="543"/>
      <c r="BA21" s="543"/>
      <c r="BB21" s="543"/>
      <c r="BC21" s="543"/>
      <c r="BD21" s="543"/>
      <c r="BE21" s="543"/>
      <c r="BF21" s="543"/>
      <c r="BG21" s="543"/>
      <c r="BH21" s="543"/>
    </row>
    <row r="22" spans="1:60" s="114" customFormat="1" ht="43.5" customHeight="1" thickBot="1" x14ac:dyDescent="0.2">
      <c r="A22" s="208"/>
      <c r="B22" s="606" t="s">
        <v>1014</v>
      </c>
      <c r="C22" s="607"/>
      <c r="D22" s="607"/>
      <c r="E22" s="607"/>
      <c r="F22" s="607"/>
      <c r="G22" s="608"/>
      <c r="H22" s="121"/>
      <c r="I22" s="3"/>
      <c r="J22" s="3"/>
      <c r="K22" s="3"/>
      <c r="L22" s="3"/>
      <c r="M22" s="3"/>
      <c r="N22"/>
      <c r="O22"/>
      <c r="P22"/>
      <c r="Q22"/>
      <c r="R22"/>
      <c r="S22"/>
      <c r="T22"/>
      <c r="U22"/>
      <c r="V22"/>
      <c r="W22"/>
      <c r="X22"/>
      <c r="Y22"/>
      <c r="Z22"/>
      <c r="AA22" s="542"/>
      <c r="AB22" s="542"/>
      <c r="AC22" s="542"/>
      <c r="AD22" s="542"/>
      <c r="AE22" s="542"/>
      <c r="AF22" s="542"/>
      <c r="AG22" s="542"/>
      <c r="AH22" s="542"/>
      <c r="AI22" s="542"/>
      <c r="AJ22" s="542"/>
      <c r="AK22" s="542"/>
      <c r="AL22" s="542"/>
      <c r="AM22" s="542"/>
      <c r="AN22" s="542"/>
      <c r="AO22" s="542"/>
      <c r="AP22" s="542"/>
      <c r="AQ22" s="542"/>
      <c r="AR22" s="542"/>
      <c r="AS22" s="542"/>
      <c r="AT22" s="542"/>
      <c r="AU22" s="542"/>
      <c r="AV22" s="542"/>
      <c r="AW22" s="542"/>
      <c r="AX22" s="542"/>
      <c r="AY22" s="542"/>
      <c r="AZ22" s="542"/>
      <c r="BA22" s="542"/>
      <c r="BB22" s="542"/>
      <c r="BC22" s="542"/>
      <c r="BD22" s="542"/>
      <c r="BE22" s="542"/>
      <c r="BF22" s="542"/>
      <c r="BG22" s="542"/>
      <c r="BH22" s="542"/>
    </row>
    <row r="23" spans="1:60" s="221" customFormat="1" ht="17.25" customHeight="1" thickBot="1" x14ac:dyDescent="0.2">
      <c r="A23" s="222" t="s">
        <v>353</v>
      </c>
      <c r="B23" s="223" t="s">
        <v>354</v>
      </c>
      <c r="C23" s="223" t="s">
        <v>355</v>
      </c>
      <c r="D23" s="223" t="s">
        <v>356</v>
      </c>
      <c r="E23" s="223" t="s">
        <v>357</v>
      </c>
      <c r="F23" s="223" t="s">
        <v>358</v>
      </c>
      <c r="G23" s="223" t="s">
        <v>359</v>
      </c>
      <c r="H23" s="219"/>
      <c r="I23" s="220"/>
      <c r="J23" s="220"/>
      <c r="K23" s="220"/>
      <c r="L23" s="220"/>
      <c r="M23" s="220"/>
      <c r="N23" s="94"/>
      <c r="O23" s="94"/>
      <c r="P23" s="94"/>
      <c r="Q23" s="94"/>
      <c r="R23" s="94"/>
      <c r="S23" s="94"/>
      <c r="T23" s="94"/>
      <c r="U23" s="94"/>
      <c r="V23" s="94"/>
      <c r="W23" s="94"/>
      <c r="X23" s="94"/>
      <c r="Y23" s="94"/>
      <c r="Z23" s="94"/>
      <c r="AA23" s="547"/>
      <c r="AB23" s="547"/>
      <c r="AC23" s="547"/>
      <c r="AD23" s="547"/>
      <c r="AE23" s="547"/>
      <c r="AF23" s="547"/>
      <c r="AG23" s="547"/>
      <c r="AH23" s="547"/>
      <c r="AI23" s="547"/>
      <c r="AJ23" s="547"/>
      <c r="AK23" s="547"/>
      <c r="AL23" s="547"/>
      <c r="AM23" s="547"/>
      <c r="AN23" s="547"/>
      <c r="AO23" s="547"/>
      <c r="AP23" s="547"/>
      <c r="AQ23" s="547"/>
      <c r="AR23" s="547"/>
      <c r="AS23" s="547"/>
      <c r="AT23" s="547"/>
      <c r="AU23" s="547"/>
      <c r="AV23" s="547"/>
      <c r="AW23" s="547"/>
      <c r="AX23" s="547"/>
      <c r="AY23" s="547"/>
      <c r="AZ23" s="547"/>
      <c r="BA23" s="547"/>
      <c r="BB23" s="547"/>
      <c r="BC23" s="547"/>
      <c r="BD23" s="547"/>
      <c r="BE23" s="547"/>
      <c r="BF23" s="547"/>
      <c r="BG23" s="547"/>
      <c r="BH23" s="547"/>
    </row>
    <row r="24" spans="1:60" ht="27.75" customHeight="1" x14ac:dyDescent="0.15">
      <c r="A24" s="209" t="s">
        <v>360</v>
      </c>
      <c r="B24" s="168" t="s">
        <v>361</v>
      </c>
      <c r="C24" s="4">
        <f>VLOOKUP($C$6,DATA!$A$1:$AH$56,13,0)</f>
        <v>76</v>
      </c>
      <c r="D24" s="169" t="s">
        <v>362</v>
      </c>
      <c r="E24" s="107">
        <f>IF(C24&gt;0,5,1)</f>
        <v>5</v>
      </c>
      <c r="F24" s="155">
        <f>'Weighting Matrix'!B20</f>
        <v>0.2</v>
      </c>
      <c r="G24" s="170">
        <f>F24*E24</f>
        <v>1</v>
      </c>
      <c r="H24" s="3" t="s">
        <v>363</v>
      </c>
      <c r="I24" s="3">
        <f>IF($C$24="Yes",1,0)</f>
        <v>0</v>
      </c>
      <c r="J24" s="3">
        <f>IF($C$24="Yes",1,0)</f>
        <v>0</v>
      </c>
      <c r="K24" s="3"/>
      <c r="L24" s="3">
        <f>IF($C$24="Yes",1,0)</f>
        <v>0</v>
      </c>
      <c r="M24" s="3"/>
    </row>
    <row r="25" spans="1:60" s="111" customFormat="1" ht="27.75" hidden="1" customHeight="1" x14ac:dyDescent="0.15">
      <c r="A25" s="209" t="s">
        <v>364</v>
      </c>
      <c r="B25" s="505" t="s">
        <v>365</v>
      </c>
      <c r="C25" s="506">
        <f>VLOOKUP($C$6,DATA!$A$1:$AH$56,14,0)</f>
        <v>6</v>
      </c>
      <c r="D25" s="507"/>
      <c r="E25" s="508">
        <f>IF(C25&gt;0,5,0)</f>
        <v>5</v>
      </c>
      <c r="F25" s="155">
        <f>'Weighting Matrix'!B21</f>
        <v>0</v>
      </c>
      <c r="G25" s="509">
        <f>F25*E25</f>
        <v>0</v>
      </c>
      <c r="H25" s="510" t="s">
        <v>1041</v>
      </c>
      <c r="I25" s="3">
        <f>IF($C$25="Yes",1,0)</f>
        <v>0</v>
      </c>
      <c r="J25" s="3">
        <f>IF($C$25="Yes",1,0)</f>
        <v>0</v>
      </c>
      <c r="K25" s="3">
        <f>IF($C$25="Yes",1,0)</f>
        <v>0</v>
      </c>
      <c r="L25" s="3">
        <f>IF($C$25="Yes",1,0)</f>
        <v>0</v>
      </c>
      <c r="M25" s="3"/>
      <c r="N25"/>
      <c r="O25"/>
      <c r="P25"/>
      <c r="Q25"/>
      <c r="R25"/>
      <c r="S25"/>
      <c r="T25"/>
      <c r="U25"/>
      <c r="V25"/>
      <c r="W25"/>
      <c r="X25"/>
      <c r="Y25"/>
      <c r="Z25"/>
      <c r="AA25" s="542"/>
      <c r="AB25" s="542"/>
      <c r="AC25" s="542"/>
      <c r="AD25" s="542"/>
      <c r="AE25" s="542"/>
      <c r="AF25" s="542"/>
      <c r="AG25" s="542"/>
      <c r="AH25" s="542"/>
      <c r="AI25" s="542"/>
      <c r="AJ25" s="542"/>
      <c r="AK25" s="542"/>
      <c r="AL25" s="542"/>
      <c r="AM25" s="542"/>
      <c r="AN25" s="542"/>
      <c r="AO25" s="542"/>
      <c r="AP25" s="542"/>
      <c r="AQ25" s="542"/>
      <c r="AR25" s="542"/>
      <c r="AS25" s="542"/>
      <c r="AT25" s="542"/>
      <c r="AU25" s="542"/>
      <c r="AV25" s="542"/>
      <c r="AW25" s="542"/>
      <c r="AX25" s="542"/>
      <c r="AY25" s="542"/>
      <c r="AZ25" s="542"/>
      <c r="BA25" s="542"/>
      <c r="BB25" s="542"/>
      <c r="BC25" s="542"/>
      <c r="BD25" s="542"/>
      <c r="BE25" s="542"/>
      <c r="BF25" s="542"/>
      <c r="BG25" s="542"/>
      <c r="BH25" s="542"/>
    </row>
    <row r="26" spans="1:60" ht="27.75" customHeight="1" x14ac:dyDescent="0.15">
      <c r="A26" s="209" t="s">
        <v>364</v>
      </c>
      <c r="B26" s="156" t="s">
        <v>367</v>
      </c>
      <c r="C26" s="4">
        <f>VLOOKUP($C$6,DATA!$A$1:$AH$56,34,0)</f>
        <v>4</v>
      </c>
      <c r="D26" s="169"/>
      <c r="E26" s="2">
        <f>IF(C26&gt;0,5,1)</f>
        <v>5</v>
      </c>
      <c r="F26" s="155">
        <f>'Weighting Matrix'!B22</f>
        <v>0.3</v>
      </c>
      <c r="G26" s="170">
        <f t="shared" ref="G26:G30" si="1">F26*E26</f>
        <v>1.5</v>
      </c>
      <c r="H26" s="3"/>
      <c r="I26" s="3"/>
      <c r="J26" s="3"/>
      <c r="K26" s="3"/>
      <c r="L26" s="3"/>
      <c r="M26" s="3"/>
    </row>
    <row r="27" spans="1:60" ht="27.75" customHeight="1" x14ac:dyDescent="0.15">
      <c r="A27" s="209" t="s">
        <v>366</v>
      </c>
      <c r="B27" s="156" t="s">
        <v>11</v>
      </c>
      <c r="C27" s="4" t="str">
        <f>VLOOKUP($C$6,DATA!$A$1:$AH$56,29,0)</f>
        <v>Yes</v>
      </c>
      <c r="D27" s="139"/>
      <c r="E27" s="107">
        <f>IF(C27="Yes",1,5)</f>
        <v>1</v>
      </c>
      <c r="F27" s="155">
        <f>'Weighting Matrix'!B23</f>
        <v>0.4</v>
      </c>
      <c r="G27" s="170">
        <f>F27*E27</f>
        <v>0.4</v>
      </c>
      <c r="H27" s="3"/>
      <c r="I27" s="3"/>
      <c r="J27" s="3"/>
      <c r="K27" s="3"/>
      <c r="L27" s="3"/>
      <c r="M27" s="3"/>
    </row>
    <row r="28" spans="1:60" ht="27.75" customHeight="1" x14ac:dyDescent="0.15">
      <c r="A28" s="209" t="s">
        <v>10</v>
      </c>
      <c r="B28" s="156" t="s">
        <v>369</v>
      </c>
      <c r="C28" s="59" t="str">
        <f>VLOOKUP($C$6,DATA!$A$2:$X$55,22,0)</f>
        <v>Yes</v>
      </c>
      <c r="D28" s="139"/>
      <c r="E28" s="107">
        <f>IF(C28="Yes",5,1)</f>
        <v>5</v>
      </c>
      <c r="F28" s="155">
        <f>'Weighting Matrix'!B24</f>
        <v>0.05</v>
      </c>
      <c r="G28" s="170">
        <f>F28*E28</f>
        <v>0.25</v>
      </c>
      <c r="H28" s="119" t="s">
        <v>370</v>
      </c>
      <c r="I28" s="3"/>
      <c r="J28" s="3"/>
      <c r="K28" s="3"/>
      <c r="L28" s="3"/>
      <c r="M28" s="3"/>
    </row>
    <row r="29" spans="1:60" ht="27.75" customHeight="1" x14ac:dyDescent="0.15">
      <c r="A29" s="209" t="s">
        <v>368</v>
      </c>
      <c r="B29" s="156" t="s">
        <v>372</v>
      </c>
      <c r="C29" s="159">
        <f>VLOOKUP($C$6,DATA!$A$1:$AH$56,23,0)</f>
        <v>15078.863636363636</v>
      </c>
      <c r="D29" s="169"/>
      <c r="E29" s="2">
        <f>LOOKUP(C29,THRESHOLDS!B186:B188,THRESHOLDS!C186:C188)</f>
        <v>5</v>
      </c>
      <c r="F29" s="155">
        <f>'Weighting Matrix'!B25</f>
        <v>0</v>
      </c>
      <c r="G29" s="170">
        <f t="shared" si="1"/>
        <v>0</v>
      </c>
      <c r="H29" s="3"/>
      <c r="I29" s="3"/>
      <c r="J29" s="3"/>
      <c r="K29" s="3"/>
      <c r="L29" s="3"/>
      <c r="M29" s="3"/>
    </row>
    <row r="30" spans="1:60" ht="27.75" customHeight="1" x14ac:dyDescent="0.15">
      <c r="A30" s="209" t="s">
        <v>371</v>
      </c>
      <c r="B30" s="156" t="s">
        <v>374</v>
      </c>
      <c r="C30" s="4">
        <f>VLOOKUP($C$6,DATA!$A$1:$AH$56,24,0)</f>
        <v>43</v>
      </c>
      <c r="D30" s="169"/>
      <c r="E30" s="2">
        <f>LOOKUP(C30,THRESHOLDS!B193:B195,THRESHOLDS!C193:C195)</f>
        <v>3</v>
      </c>
      <c r="F30" s="155">
        <f>'Weighting Matrix'!B26</f>
        <v>0</v>
      </c>
      <c r="G30" s="170">
        <f t="shared" si="1"/>
        <v>0</v>
      </c>
      <c r="H30" s="3"/>
      <c r="I30" s="3"/>
      <c r="J30" s="3"/>
      <c r="K30" s="3"/>
      <c r="L30" s="3"/>
      <c r="M30" s="3"/>
    </row>
    <row r="31" spans="1:60" ht="27.75" customHeight="1" thickBot="1" x14ac:dyDescent="0.2">
      <c r="A31" s="209" t="s">
        <v>373</v>
      </c>
      <c r="B31" s="517" t="s">
        <v>1056</v>
      </c>
      <c r="C31" s="518" t="s">
        <v>137</v>
      </c>
      <c r="D31" s="519"/>
      <c r="E31" s="520">
        <f>IF(C31="Yes",5,0)</f>
        <v>5</v>
      </c>
      <c r="F31" s="521">
        <f>'Weighting Matrix'!B27</f>
        <v>0.05</v>
      </c>
      <c r="G31" s="522">
        <f>F31*E31</f>
        <v>0.25</v>
      </c>
      <c r="H31" s="3"/>
      <c r="I31" s="3"/>
      <c r="J31" s="3"/>
      <c r="K31" s="3"/>
      <c r="L31" s="3"/>
      <c r="M31" s="3"/>
    </row>
    <row r="32" spans="1:60" s="235" customFormat="1" ht="17" thickBot="1" x14ac:dyDescent="0.25">
      <c r="A32" s="231"/>
      <c r="B32" s="231" t="s">
        <v>375</v>
      </c>
      <c r="C32" s="232"/>
      <c r="D32" s="232"/>
      <c r="E32" s="232"/>
      <c r="F32" s="233">
        <f>SUM(F35:F42)</f>
        <v>1</v>
      </c>
      <c r="G32" s="234">
        <f>SUM(G35:G42)</f>
        <v>2.2000000000000002</v>
      </c>
      <c r="H32" s="49"/>
      <c r="I32" s="49"/>
      <c r="J32" s="49"/>
      <c r="K32" s="49"/>
      <c r="L32" s="49"/>
      <c r="M32" s="49"/>
      <c r="N32" s="117"/>
      <c r="O32" s="117"/>
      <c r="P32" s="117"/>
      <c r="Q32" s="117"/>
      <c r="R32" s="117"/>
      <c r="S32" s="117"/>
      <c r="T32" s="117"/>
      <c r="U32" s="117"/>
      <c r="V32" s="117"/>
      <c r="W32" s="117"/>
      <c r="X32" s="117"/>
      <c r="Y32" s="117"/>
      <c r="Z32" s="117"/>
      <c r="AA32" s="543"/>
      <c r="AB32" s="543"/>
      <c r="AC32" s="543"/>
      <c r="AD32" s="543"/>
      <c r="AE32" s="543"/>
      <c r="AF32" s="543"/>
      <c r="AG32" s="543"/>
      <c r="AH32" s="543"/>
      <c r="AI32" s="543"/>
      <c r="AJ32" s="543"/>
      <c r="AK32" s="543"/>
      <c r="AL32" s="543"/>
      <c r="AM32" s="543"/>
      <c r="AN32" s="543"/>
      <c r="AO32" s="543"/>
      <c r="AP32" s="543"/>
      <c r="AQ32" s="543"/>
      <c r="AR32" s="543"/>
      <c r="AS32" s="543"/>
      <c r="AT32" s="543"/>
      <c r="AU32" s="543"/>
      <c r="AV32" s="543"/>
      <c r="AW32" s="543"/>
      <c r="AX32" s="543"/>
      <c r="AY32" s="543"/>
      <c r="AZ32" s="543"/>
      <c r="BA32" s="543"/>
      <c r="BB32" s="543"/>
      <c r="BC32" s="543"/>
      <c r="BD32" s="543"/>
      <c r="BE32" s="543"/>
      <c r="BF32" s="543"/>
      <c r="BG32" s="543"/>
      <c r="BH32" s="543"/>
    </row>
    <row r="33" spans="1:60" s="114" customFormat="1" ht="43.5" customHeight="1" thickBot="1" x14ac:dyDescent="0.2">
      <c r="A33" s="208"/>
      <c r="B33" s="606" t="s">
        <v>1015</v>
      </c>
      <c r="C33" s="607"/>
      <c r="D33" s="607"/>
      <c r="E33" s="607"/>
      <c r="F33" s="607"/>
      <c r="G33" s="608"/>
      <c r="H33" s="121"/>
      <c r="I33" s="3"/>
      <c r="J33" s="3"/>
      <c r="K33" s="3"/>
      <c r="L33" s="3"/>
      <c r="M33" s="3"/>
      <c r="N33"/>
      <c r="O33"/>
      <c r="P33"/>
      <c r="Q33"/>
      <c r="R33"/>
      <c r="S33"/>
      <c r="T33"/>
      <c r="U33"/>
      <c r="V33"/>
      <c r="W33"/>
      <c r="X33"/>
      <c r="Y33"/>
      <c r="Z33"/>
      <c r="AA33" s="542"/>
      <c r="AB33" s="542"/>
      <c r="AC33" s="542"/>
      <c r="AD33" s="542"/>
      <c r="AE33" s="542"/>
      <c r="AF33" s="542"/>
      <c r="AG33" s="542"/>
      <c r="AH33" s="542"/>
      <c r="AI33" s="542"/>
      <c r="AJ33" s="542"/>
      <c r="AK33" s="542"/>
      <c r="AL33" s="542"/>
      <c r="AM33" s="542"/>
      <c r="AN33" s="542"/>
      <c r="AO33" s="542"/>
      <c r="AP33" s="542"/>
      <c r="AQ33" s="542"/>
      <c r="AR33" s="542"/>
      <c r="AS33" s="542"/>
      <c r="AT33" s="542"/>
      <c r="AU33" s="542"/>
      <c r="AV33" s="542"/>
      <c r="AW33" s="542"/>
      <c r="AX33" s="542"/>
      <c r="AY33" s="542"/>
      <c r="AZ33" s="542"/>
      <c r="BA33" s="542"/>
      <c r="BB33" s="542"/>
      <c r="BC33" s="542"/>
      <c r="BD33" s="542"/>
      <c r="BE33" s="542"/>
      <c r="BF33" s="542"/>
      <c r="BG33" s="542"/>
      <c r="BH33" s="542"/>
    </row>
    <row r="34" spans="1:60" s="221" customFormat="1" ht="17.25" customHeight="1" thickBot="1" x14ac:dyDescent="0.2">
      <c r="A34" s="222" t="s">
        <v>353</v>
      </c>
      <c r="B34" s="223" t="s">
        <v>354</v>
      </c>
      <c r="C34" s="223" t="s">
        <v>355</v>
      </c>
      <c r="D34" s="223" t="s">
        <v>356</v>
      </c>
      <c r="E34" s="223" t="s">
        <v>357</v>
      </c>
      <c r="F34" s="223" t="s">
        <v>358</v>
      </c>
      <c r="G34" s="223" t="s">
        <v>359</v>
      </c>
      <c r="H34" s="219"/>
      <c r="I34" s="220"/>
      <c r="J34" s="220"/>
      <c r="K34" s="220"/>
      <c r="L34" s="220"/>
      <c r="M34" s="220"/>
      <c r="N34" s="94"/>
      <c r="O34" s="94"/>
      <c r="P34" s="94"/>
      <c r="Q34" s="94"/>
      <c r="R34" s="94"/>
      <c r="S34" s="94"/>
      <c r="T34" s="94"/>
      <c r="U34" s="94"/>
      <c r="V34" s="94"/>
      <c r="W34" s="94"/>
      <c r="X34" s="94"/>
      <c r="Y34" s="94"/>
      <c r="Z34" s="94"/>
      <c r="AA34" s="547"/>
      <c r="AB34" s="547"/>
      <c r="AC34" s="547"/>
      <c r="AD34" s="547"/>
      <c r="AE34" s="547"/>
      <c r="AF34" s="547"/>
      <c r="AG34" s="547"/>
      <c r="AH34" s="547"/>
      <c r="AI34" s="547"/>
      <c r="AJ34" s="547"/>
      <c r="AK34" s="547"/>
      <c r="AL34" s="547"/>
      <c r="AM34" s="547"/>
      <c r="AN34" s="547"/>
      <c r="AO34" s="547"/>
      <c r="AP34" s="547"/>
      <c r="AQ34" s="547"/>
      <c r="AR34" s="547"/>
      <c r="AS34" s="547"/>
      <c r="AT34" s="547"/>
      <c r="AU34" s="547"/>
      <c r="AV34" s="547"/>
      <c r="AW34" s="547"/>
      <c r="AX34" s="547"/>
      <c r="AY34" s="547"/>
      <c r="AZ34" s="547"/>
      <c r="BA34" s="547"/>
      <c r="BB34" s="547"/>
      <c r="BC34" s="547"/>
      <c r="BD34" s="547"/>
      <c r="BE34" s="547"/>
      <c r="BF34" s="547"/>
      <c r="BG34" s="547"/>
      <c r="BH34" s="547"/>
    </row>
    <row r="35" spans="1:60" ht="19" customHeight="1" x14ac:dyDescent="0.15">
      <c r="A35" s="173" t="s">
        <v>376</v>
      </c>
      <c r="B35" s="160" t="s">
        <v>377</v>
      </c>
      <c r="C35" s="138">
        <f>C50-C44</f>
        <v>7.1000000000000008E-2</v>
      </c>
      <c r="D35" s="62"/>
      <c r="E35" s="2">
        <f>LOOKUP(C35,THRESHOLDS!$B$89:$B$91,THRESHOLDS!$C$89:$C$91)</f>
        <v>3</v>
      </c>
      <c r="F35" s="150">
        <f>'Weighting Matrix'!B30</f>
        <v>0.2</v>
      </c>
      <c r="G35" s="170">
        <f t="shared" ref="G35:G39" si="2">F35*E35</f>
        <v>0.60000000000000009</v>
      </c>
      <c r="H35" s="3"/>
      <c r="I35" s="3"/>
      <c r="J35" s="3"/>
      <c r="K35" s="3"/>
      <c r="L35" s="3"/>
      <c r="M35" s="3"/>
    </row>
    <row r="36" spans="1:60" ht="19" customHeight="1" x14ac:dyDescent="0.15">
      <c r="A36" s="173" t="s">
        <v>378</v>
      </c>
      <c r="B36" s="160" t="s">
        <v>379</v>
      </c>
      <c r="C36" s="138">
        <f>C48-C44</f>
        <v>0.214</v>
      </c>
      <c r="D36" s="62"/>
      <c r="E36" s="2">
        <f>LOOKUP(C36,THRESHOLDS!B97:B99,THRESHOLDS!C97:C99)</f>
        <v>1</v>
      </c>
      <c r="F36" s="150">
        <f>'Weighting Matrix'!B31</f>
        <v>0</v>
      </c>
      <c r="G36" s="170">
        <f t="shared" si="2"/>
        <v>0</v>
      </c>
      <c r="H36" s="3"/>
      <c r="I36" s="3"/>
      <c r="J36" s="3"/>
      <c r="K36" s="3"/>
      <c r="L36" s="3"/>
      <c r="M36" s="3"/>
    </row>
    <row r="37" spans="1:60" ht="19" customHeight="1" x14ac:dyDescent="0.15">
      <c r="A37" s="173" t="s">
        <v>380</v>
      </c>
      <c r="B37" s="160" t="s">
        <v>381</v>
      </c>
      <c r="C37" s="139">
        <f>C45-C46</f>
        <v>4.7348700000000007E-2</v>
      </c>
      <c r="D37" s="136"/>
      <c r="E37" s="2">
        <f>LOOKUP(C37,THRESHOLDS!B104:B106,THRESHOLDS!C104:C106)</f>
        <v>1</v>
      </c>
      <c r="F37" s="150">
        <f>'Weighting Matrix'!B32</f>
        <v>0.15</v>
      </c>
      <c r="G37" s="170">
        <f t="shared" si="2"/>
        <v>0.15</v>
      </c>
      <c r="H37" s="11"/>
      <c r="I37" s="60" t="s">
        <v>382</v>
      </c>
      <c r="J37" s="61">
        <v>43110</v>
      </c>
      <c r="K37" s="3"/>
      <c r="L37" s="3"/>
      <c r="M37" s="3"/>
      <c r="N37" s="57"/>
    </row>
    <row r="38" spans="1:60" ht="19" customHeight="1" x14ac:dyDescent="0.15">
      <c r="A38" s="173" t="s">
        <v>383</v>
      </c>
      <c r="B38" s="160" t="s">
        <v>384</v>
      </c>
      <c r="C38" s="139">
        <f>C49-C44</f>
        <v>5.099999999999999E-2</v>
      </c>
      <c r="D38" s="136"/>
      <c r="E38" s="2">
        <f>LOOKUP(C38,THRESHOLDS!$B$89:$B$91,THRESHOLDS!$C$89:$C$91)</f>
        <v>3</v>
      </c>
      <c r="F38" s="150">
        <f>'Weighting Matrix'!B33</f>
        <v>0.15</v>
      </c>
      <c r="G38" s="170">
        <f t="shared" si="2"/>
        <v>0.44999999999999996</v>
      </c>
      <c r="H38" s="11"/>
      <c r="I38" s="60"/>
      <c r="J38" s="61"/>
      <c r="K38" s="3"/>
      <c r="L38" s="3"/>
      <c r="M38" s="3"/>
      <c r="N38" s="57"/>
    </row>
    <row r="39" spans="1:60" ht="45" customHeight="1" x14ac:dyDescent="0.15">
      <c r="A39" s="173" t="s">
        <v>385</v>
      </c>
      <c r="B39" s="171" t="s">
        <v>386</v>
      </c>
      <c r="C39" s="2" t="str">
        <f>IF(C45&gt;C51,"Yes","No")</f>
        <v>No</v>
      </c>
      <c r="D39" s="1"/>
      <c r="E39" s="2">
        <f>IF(C39="yes",5,1)</f>
        <v>1</v>
      </c>
      <c r="F39" s="150">
        <f>'Weighting Matrix'!B34</f>
        <v>0.15</v>
      </c>
      <c r="G39" s="170">
        <f t="shared" si="2"/>
        <v>0.15</v>
      </c>
      <c r="H39" s="559" t="s">
        <v>387</v>
      </c>
      <c r="I39" s="3"/>
      <c r="J39" s="3"/>
      <c r="K39" s="3"/>
      <c r="L39" s="3"/>
      <c r="M39" s="3"/>
    </row>
    <row r="40" spans="1:60" ht="19" customHeight="1" x14ac:dyDescent="0.15">
      <c r="A40" s="173" t="s">
        <v>388</v>
      </c>
      <c r="B40" s="160" t="s">
        <v>389</v>
      </c>
      <c r="C40" s="138">
        <f>VLOOKUP($C$6,DATA!$A$2:$U$55,17,0)</f>
        <v>9.7000000000000003E-2</v>
      </c>
      <c r="D40" s="67"/>
      <c r="E40" s="2">
        <f>LOOKUP(C40,THRESHOLDS!$B$120:$B$124,THRESHOLDS!$C$120:$C$124)</f>
        <v>3</v>
      </c>
      <c r="F40" s="150">
        <f>'Weighting Matrix'!B35</f>
        <v>0.1</v>
      </c>
      <c r="G40" s="172">
        <f>F40*E40</f>
        <v>0.30000000000000004</v>
      </c>
      <c r="H40" s="11"/>
      <c r="I40" s="3"/>
      <c r="J40" s="3"/>
      <c r="K40" s="3"/>
      <c r="L40" s="3"/>
      <c r="M40" s="3"/>
    </row>
    <row r="41" spans="1:60" ht="19" customHeight="1" x14ac:dyDescent="0.15">
      <c r="A41" s="173" t="s">
        <v>390</v>
      </c>
      <c r="B41" s="160" t="s">
        <v>391</v>
      </c>
      <c r="C41" s="138">
        <f>VLOOKUP($C$6,DATA!$A$2:$U$55,21,0)</f>
        <v>4.0022288753448668E-2</v>
      </c>
      <c r="D41" s="67"/>
      <c r="E41" s="2">
        <f>LOOKUP(C41,THRESHOLDS!$B$112:$B$116,THRESHOLDS!$C$112:$C$116)</f>
        <v>4</v>
      </c>
      <c r="F41" s="150">
        <f>'Weighting Matrix'!B36</f>
        <v>0.1</v>
      </c>
      <c r="G41" s="172">
        <f>F41*E41</f>
        <v>0.4</v>
      </c>
      <c r="H41" s="11"/>
      <c r="I41" s="3"/>
      <c r="J41" s="3"/>
      <c r="K41" s="3"/>
      <c r="L41" s="3"/>
      <c r="M41" s="3"/>
    </row>
    <row r="42" spans="1:60" ht="19" customHeight="1" x14ac:dyDescent="0.15">
      <c r="A42" s="173" t="s">
        <v>392</v>
      </c>
      <c r="B42" s="160" t="s">
        <v>393</v>
      </c>
      <c r="C42" s="138">
        <f>VLOOKUP($C$6,DATA!$A$2:$Z$55,26,0)</f>
        <v>0.38003940825071159</v>
      </c>
      <c r="D42" s="67"/>
      <c r="E42" s="2">
        <f>LOOKUP(C42,THRESHOLDS!B128:B132,THRESHOLDS!C128:C132)</f>
        <v>1</v>
      </c>
      <c r="F42" s="150">
        <f>'Weighting Matrix'!B37</f>
        <v>0.15</v>
      </c>
      <c r="G42" s="172">
        <f>F42*E42</f>
        <v>0.15</v>
      </c>
      <c r="H42" s="11"/>
      <c r="I42" s="3"/>
      <c r="J42" s="3"/>
      <c r="K42" s="3"/>
      <c r="L42" s="3"/>
      <c r="M42" s="3"/>
    </row>
    <row r="43" spans="1:60" ht="19" customHeight="1" x14ac:dyDescent="0.15">
      <c r="A43" s="173"/>
      <c r="B43" s="173"/>
      <c r="C43" s="1"/>
      <c r="D43" s="1"/>
      <c r="E43" s="1"/>
      <c r="F43" s="1"/>
      <c r="G43" s="174"/>
      <c r="H43" s="11"/>
      <c r="I43" s="3"/>
      <c r="J43" s="3"/>
      <c r="K43" s="3"/>
      <c r="L43" s="3"/>
      <c r="M43" s="3"/>
    </row>
    <row r="44" spans="1:60" ht="19" customHeight="1" x14ac:dyDescent="0.15">
      <c r="A44" s="175"/>
      <c r="B44" s="175" t="s">
        <v>394</v>
      </c>
      <c r="C44" s="140">
        <f>VLOOKUP($C$6,DATA!$A$2:$R$55,5,0)/100</f>
        <v>9.9000000000000005E-2</v>
      </c>
      <c r="D44" s="140"/>
      <c r="E44" s="141"/>
      <c r="F44" s="142"/>
      <c r="G44" s="176"/>
      <c r="H44" s="11"/>
      <c r="I44" s="3">
        <v>0</v>
      </c>
      <c r="J44" s="3">
        <v>0</v>
      </c>
      <c r="K44" s="3">
        <v>0</v>
      </c>
      <c r="L44" s="3">
        <v>0</v>
      </c>
      <c r="M44" s="3">
        <v>0</v>
      </c>
    </row>
    <row r="45" spans="1:60" ht="19" customHeight="1" x14ac:dyDescent="0.15">
      <c r="A45" s="177"/>
      <c r="B45" s="177" t="s">
        <v>395</v>
      </c>
      <c r="C45" s="143">
        <f>INPUTS!D14</f>
        <v>7.0000000000000007E-2</v>
      </c>
      <c r="D45" s="144"/>
      <c r="E45" s="141"/>
      <c r="F45" s="141"/>
      <c r="G45" s="176"/>
      <c r="H45" s="3"/>
      <c r="I45" s="3"/>
      <c r="J45" s="3"/>
      <c r="K45" s="3"/>
      <c r="L45" s="3"/>
      <c r="M45" s="3"/>
    </row>
    <row r="46" spans="1:60" ht="19" customHeight="1" x14ac:dyDescent="0.15">
      <c r="A46" s="177"/>
      <c r="B46" s="177" t="s">
        <v>13</v>
      </c>
      <c r="C46" s="145">
        <v>2.2651299999999999E-2</v>
      </c>
      <c r="D46" s="146"/>
      <c r="E46" s="141"/>
      <c r="F46" s="141"/>
      <c r="G46" s="176"/>
      <c r="I46" s="3"/>
      <c r="J46" s="3"/>
      <c r="K46" s="3"/>
      <c r="L46" s="3"/>
      <c r="M46" s="3"/>
      <c r="N46" s="11" t="s">
        <v>396</v>
      </c>
    </row>
    <row r="47" spans="1:60" ht="19" customHeight="1" x14ac:dyDescent="0.15">
      <c r="A47" s="178"/>
      <c r="B47" s="178" t="s">
        <v>397</v>
      </c>
      <c r="C47" s="147"/>
      <c r="D47" s="141"/>
      <c r="E47" s="141"/>
      <c r="F47" s="141"/>
      <c r="G47" s="176"/>
      <c r="H47" s="11"/>
      <c r="I47" s="3"/>
      <c r="J47" s="3"/>
      <c r="K47" s="3"/>
      <c r="L47" s="3"/>
      <c r="M47" s="3"/>
    </row>
    <row r="48" spans="1:60" ht="19" customHeight="1" x14ac:dyDescent="0.15">
      <c r="A48" s="179"/>
      <c r="B48" s="179" t="s">
        <v>398</v>
      </c>
      <c r="C48" s="148">
        <f>(VLOOKUP($C$6,DATA!$A$2:$R$55,15,0))</f>
        <v>0.313</v>
      </c>
      <c r="D48" s="140"/>
      <c r="E48" s="141"/>
      <c r="F48" s="141"/>
      <c r="G48" s="176"/>
      <c r="H48" s="3"/>
      <c r="I48" s="3"/>
      <c r="J48" s="3"/>
      <c r="K48" s="3">
        <f>IF($C$48&gt;=13,1,0)</f>
        <v>0</v>
      </c>
      <c r="L48" s="3"/>
      <c r="M48" s="3">
        <f>IF($C$48&lt;=6,1,0)</f>
        <v>1</v>
      </c>
    </row>
    <row r="49" spans="1:60" ht="19" customHeight="1" x14ac:dyDescent="0.15">
      <c r="A49" s="180"/>
      <c r="B49" s="180" t="s">
        <v>399</v>
      </c>
      <c r="C49" s="144">
        <f>VLOOKUP(C6,DATA!A2:AF56,30,0)</f>
        <v>0.15</v>
      </c>
      <c r="D49" s="144"/>
      <c r="E49" s="141"/>
      <c r="F49" s="142"/>
      <c r="G49" s="176"/>
      <c r="I49" s="3"/>
      <c r="J49" s="3"/>
      <c r="K49" s="3"/>
      <c r="L49" s="3"/>
      <c r="M49" s="3"/>
      <c r="N49" s="3" t="s">
        <v>400</v>
      </c>
    </row>
    <row r="50" spans="1:60" ht="19" customHeight="1" x14ac:dyDescent="0.15">
      <c r="A50" s="179"/>
      <c r="B50" s="179" t="s">
        <v>401</v>
      </c>
      <c r="C50" s="148">
        <f>VLOOKUP($C$6,DATA!$A$2:$R$55,16,0)/100</f>
        <v>0.17</v>
      </c>
      <c r="D50" s="140"/>
      <c r="E50" s="141"/>
      <c r="F50" s="141"/>
      <c r="G50" s="176"/>
      <c r="I50" s="3"/>
      <c r="J50" s="3"/>
      <c r="K50" s="3"/>
      <c r="L50" s="3"/>
      <c r="M50" s="3"/>
    </row>
    <row r="51" spans="1:60" ht="19" customHeight="1" x14ac:dyDescent="0.15">
      <c r="A51" s="178"/>
      <c r="B51" s="178" t="s">
        <v>402</v>
      </c>
      <c r="C51" s="149">
        <f>VLOOKUP($C$6,'SURVEY INPUTS'!$A$2:$J$17,10,0)</f>
        <v>7.0000000000000007E-2</v>
      </c>
      <c r="D51" s="141"/>
      <c r="E51" s="141"/>
      <c r="F51" s="141"/>
      <c r="G51" s="176"/>
      <c r="H51" s="11"/>
      <c r="I51" s="3"/>
      <c r="J51" s="3"/>
      <c r="K51" s="3"/>
      <c r="L51" s="3"/>
      <c r="M51" s="3"/>
    </row>
    <row r="52" spans="1:60" ht="19.5" customHeight="1" thickBot="1" x14ac:dyDescent="0.2">
      <c r="A52" s="254"/>
      <c r="B52" s="255" t="str">
        <f>DATA!AA2</f>
        <v>Restricted currencies</v>
      </c>
      <c r="C52" s="256" t="str">
        <f>VLOOKUP($C$6,DATA!$A$1:$AH$56,27,0)</f>
        <v>Yes</v>
      </c>
      <c r="D52" s="257"/>
      <c r="E52" s="258"/>
      <c r="F52" s="259"/>
      <c r="G52" s="260"/>
      <c r="H52" s="11"/>
      <c r="I52" s="3"/>
      <c r="J52" s="3"/>
      <c r="K52" s="3"/>
      <c r="L52" s="3"/>
      <c r="M52" s="3"/>
    </row>
    <row r="53" spans="1:60" ht="19.5" customHeight="1" x14ac:dyDescent="0.15">
      <c r="A53" s="6"/>
      <c r="B53" s="253"/>
      <c r="C53" s="149"/>
      <c r="D53" s="67"/>
      <c r="E53" s="1"/>
      <c r="F53" s="135"/>
      <c r="G53" s="1"/>
      <c r="H53" s="11"/>
      <c r="I53" s="3"/>
      <c r="J53" s="3"/>
      <c r="K53" s="3"/>
      <c r="L53" s="3"/>
      <c r="M53" s="3"/>
    </row>
    <row r="54" spans="1:60" ht="19.5" customHeight="1" thickBot="1" x14ac:dyDescent="0.2">
      <c r="A54" s="6"/>
      <c r="B54" s="253"/>
      <c r="C54" s="149"/>
      <c r="D54" s="67"/>
      <c r="E54" s="1"/>
      <c r="F54" s="135"/>
      <c r="G54" s="1"/>
      <c r="H54" s="11"/>
      <c r="I54" s="3"/>
      <c r="J54" s="3"/>
      <c r="K54" s="3"/>
      <c r="L54" s="3"/>
      <c r="M54" s="3"/>
    </row>
    <row r="55" spans="1:60" s="13" customFormat="1" ht="19" customHeight="1" thickBot="1" x14ac:dyDescent="0.25">
      <c r="A55" s="200"/>
      <c r="B55" s="230" t="s">
        <v>403</v>
      </c>
      <c r="C55" s="201"/>
      <c r="D55" s="201"/>
      <c r="E55" s="201"/>
      <c r="F55" s="201"/>
      <c r="G55" s="202"/>
      <c r="H55" s="49"/>
      <c r="I55" s="49"/>
      <c r="J55" s="49"/>
      <c r="K55" s="49"/>
      <c r="L55" s="49"/>
      <c r="M55" s="49"/>
      <c r="N55" s="117"/>
      <c r="O55" s="117"/>
      <c r="P55" s="117"/>
      <c r="Q55" s="117"/>
      <c r="R55" s="117"/>
      <c r="S55" s="117"/>
      <c r="T55" s="117"/>
      <c r="U55" s="117"/>
      <c r="V55" s="117"/>
      <c r="W55" s="117"/>
      <c r="X55" s="117"/>
      <c r="Y55" s="117"/>
      <c r="Z55" s="117"/>
      <c r="AA55" s="543"/>
      <c r="AB55" s="543"/>
      <c r="AC55" s="543"/>
      <c r="AD55" s="543"/>
      <c r="AE55" s="543"/>
      <c r="AF55" s="543"/>
      <c r="AG55" s="543"/>
      <c r="AH55" s="543"/>
      <c r="AI55" s="543"/>
      <c r="AJ55" s="543"/>
      <c r="AK55" s="543"/>
      <c r="AL55" s="543"/>
      <c r="AM55" s="543"/>
      <c r="AN55" s="543"/>
      <c r="AO55" s="543"/>
      <c r="AP55" s="543"/>
      <c r="AQ55" s="543"/>
      <c r="AR55" s="543"/>
      <c r="AS55" s="543"/>
      <c r="AT55" s="543"/>
      <c r="AU55" s="543"/>
      <c r="AV55" s="543"/>
      <c r="AW55" s="543"/>
      <c r="AX55" s="543"/>
      <c r="AY55" s="543"/>
      <c r="AZ55" s="543"/>
      <c r="BA55" s="543"/>
      <c r="BB55" s="543"/>
      <c r="BC55" s="543"/>
      <c r="BD55" s="543"/>
      <c r="BE55" s="543"/>
      <c r="BF55" s="543"/>
      <c r="BG55" s="543"/>
      <c r="BH55" s="543"/>
    </row>
    <row r="56" spans="1:60" s="229" customFormat="1" ht="17" thickBot="1" x14ac:dyDescent="0.25">
      <c r="A56" s="224"/>
      <c r="B56" s="224" t="s">
        <v>404</v>
      </c>
      <c r="C56" s="225"/>
      <c r="D56" s="225"/>
      <c r="E56" s="225"/>
      <c r="F56" s="226">
        <f>SUM(F59:F66)</f>
        <v>1</v>
      </c>
      <c r="G56" s="227">
        <f>SUM(G59:G66)</f>
        <v>2.4</v>
      </c>
      <c r="H56" s="228"/>
      <c r="I56" s="228"/>
      <c r="J56" s="228"/>
      <c r="K56" s="228"/>
      <c r="L56" s="228"/>
      <c r="M56" s="228"/>
      <c r="N56" s="228"/>
      <c r="O56" s="228"/>
      <c r="P56" s="228"/>
      <c r="Q56" s="228"/>
      <c r="R56" s="228"/>
      <c r="S56" s="228"/>
      <c r="T56" s="228"/>
      <c r="U56" s="228"/>
      <c r="V56" s="228"/>
      <c r="W56" s="228"/>
      <c r="X56" s="228"/>
      <c r="Y56" s="228"/>
      <c r="Z56" s="228"/>
      <c r="AA56" s="548"/>
      <c r="AB56" s="548"/>
      <c r="AC56" s="548"/>
      <c r="AD56" s="548"/>
      <c r="AE56" s="548"/>
      <c r="AF56" s="548"/>
      <c r="AG56" s="548"/>
      <c r="AH56" s="548"/>
      <c r="AI56" s="548"/>
      <c r="AJ56" s="548"/>
      <c r="AK56" s="548"/>
      <c r="AL56" s="548"/>
      <c r="AM56" s="548"/>
      <c r="AN56" s="548"/>
      <c r="AO56" s="548"/>
      <c r="AP56" s="548"/>
      <c r="AQ56" s="548"/>
      <c r="AR56" s="548"/>
      <c r="AS56" s="548"/>
      <c r="AT56" s="548"/>
      <c r="AU56" s="548"/>
      <c r="AV56" s="548"/>
      <c r="AW56" s="548"/>
      <c r="AX56" s="548"/>
      <c r="AY56" s="548"/>
      <c r="AZ56" s="548"/>
      <c r="BA56" s="548"/>
      <c r="BB56" s="548"/>
      <c r="BC56" s="548"/>
      <c r="BD56" s="548"/>
      <c r="BE56" s="548"/>
      <c r="BF56" s="548"/>
      <c r="BG56" s="548"/>
      <c r="BH56" s="548"/>
    </row>
    <row r="57" spans="1:60" s="114" customFormat="1" ht="43.5" customHeight="1" thickBot="1" x14ac:dyDescent="0.2">
      <c r="A57" s="208"/>
      <c r="B57" s="606" t="s">
        <v>1016</v>
      </c>
      <c r="C57" s="607"/>
      <c r="D57" s="607"/>
      <c r="E57" s="607"/>
      <c r="F57" s="607"/>
      <c r="G57" s="608"/>
      <c r="H57" s="121"/>
      <c r="I57" s="3"/>
      <c r="J57" s="3"/>
      <c r="K57" s="3"/>
      <c r="L57" s="3"/>
      <c r="M57" s="3"/>
      <c r="N57"/>
      <c r="O57"/>
      <c r="P57"/>
      <c r="Q57"/>
      <c r="R57"/>
      <c r="S57"/>
      <c r="T57"/>
      <c r="U57"/>
      <c r="V57"/>
      <c r="W57"/>
      <c r="X57"/>
      <c r="Y57"/>
      <c r="Z57"/>
      <c r="AA57" s="542"/>
      <c r="AB57" s="542"/>
      <c r="AC57" s="542"/>
      <c r="AD57" s="542"/>
      <c r="AE57" s="542"/>
      <c r="AF57" s="542"/>
      <c r="AG57" s="542"/>
      <c r="AH57" s="542"/>
      <c r="AI57" s="542"/>
      <c r="AJ57" s="542"/>
      <c r="AK57" s="542"/>
      <c r="AL57" s="542"/>
      <c r="AM57" s="542"/>
      <c r="AN57" s="542"/>
      <c r="AO57" s="542"/>
      <c r="AP57" s="542"/>
      <c r="AQ57" s="542"/>
      <c r="AR57" s="542"/>
      <c r="AS57" s="542"/>
      <c r="AT57" s="542"/>
      <c r="AU57" s="542"/>
      <c r="AV57" s="542"/>
      <c r="AW57" s="542"/>
      <c r="AX57" s="542"/>
      <c r="AY57" s="542"/>
      <c r="AZ57" s="542"/>
      <c r="BA57" s="542"/>
      <c r="BB57" s="542"/>
      <c r="BC57" s="542"/>
      <c r="BD57" s="542"/>
      <c r="BE57" s="542"/>
      <c r="BF57" s="542"/>
      <c r="BG57" s="542"/>
      <c r="BH57" s="542"/>
    </row>
    <row r="58" spans="1:60" s="221" customFormat="1" ht="17.25" customHeight="1" thickBot="1" x14ac:dyDescent="0.2">
      <c r="A58" s="222" t="s">
        <v>353</v>
      </c>
      <c r="B58" s="223" t="s">
        <v>354</v>
      </c>
      <c r="C58" s="223" t="s">
        <v>355</v>
      </c>
      <c r="D58" s="223" t="s">
        <v>356</v>
      </c>
      <c r="E58" s="223" t="s">
        <v>357</v>
      </c>
      <c r="F58" s="223" t="s">
        <v>358</v>
      </c>
      <c r="G58" s="223" t="s">
        <v>359</v>
      </c>
      <c r="H58" s="219"/>
      <c r="I58" s="220"/>
      <c r="J58" s="220"/>
      <c r="K58" s="220"/>
      <c r="L58" s="220"/>
      <c r="M58" s="220"/>
      <c r="N58" s="94"/>
      <c r="O58" s="94"/>
      <c r="P58" s="94"/>
      <c r="Q58" s="94"/>
      <c r="R58" s="94"/>
      <c r="S58" s="94"/>
      <c r="T58" s="94"/>
      <c r="U58" s="94"/>
      <c r="V58" s="94"/>
      <c r="W58" s="94"/>
      <c r="X58" s="94"/>
      <c r="Y58" s="94"/>
      <c r="Z58" s="94"/>
      <c r="AA58" s="547"/>
      <c r="AB58" s="547"/>
      <c r="AC58" s="547"/>
      <c r="AD58" s="547"/>
      <c r="AE58" s="547"/>
      <c r="AF58" s="547"/>
      <c r="AG58" s="547"/>
      <c r="AH58" s="547"/>
      <c r="AI58" s="547"/>
      <c r="AJ58" s="547"/>
      <c r="AK58" s="547"/>
      <c r="AL58" s="547"/>
      <c r="AM58" s="547"/>
      <c r="AN58" s="547"/>
      <c r="AO58" s="547"/>
      <c r="AP58" s="547"/>
      <c r="AQ58" s="547"/>
      <c r="AR58" s="547"/>
      <c r="AS58" s="547"/>
      <c r="AT58" s="547"/>
      <c r="AU58" s="547"/>
      <c r="AV58" s="547"/>
      <c r="AW58" s="547"/>
      <c r="AX58" s="547"/>
      <c r="AY58" s="547"/>
      <c r="AZ58" s="547"/>
      <c r="BA58" s="547"/>
      <c r="BB58" s="547"/>
      <c r="BC58" s="547"/>
      <c r="BD58" s="547"/>
      <c r="BE58" s="547"/>
      <c r="BF58" s="547"/>
      <c r="BG58" s="547"/>
      <c r="BH58" s="547"/>
    </row>
    <row r="59" spans="1:60" ht="23.25" customHeight="1" x14ac:dyDescent="0.15">
      <c r="A59" s="210" t="s">
        <v>405</v>
      </c>
      <c r="B59" s="189" t="s">
        <v>406</v>
      </c>
      <c r="C59" s="183">
        <f>VLOOKUP($C$6,DATA!$A$1:$AK$56,35,0)</f>
        <v>417642</v>
      </c>
      <c r="D59" s="154"/>
      <c r="E59" s="2">
        <f>LOOKUP(C59,THRESHOLDS!B137:B141,THRESHOLDS!C137:C141)</f>
        <v>3</v>
      </c>
      <c r="F59" s="155">
        <f>'Weighting Matrix'!B40</f>
        <v>0.15</v>
      </c>
      <c r="G59" s="190">
        <f>E59*F59</f>
        <v>0.44999999999999996</v>
      </c>
      <c r="H59" s="3"/>
      <c r="I59" s="3">
        <f>IF($C$59&gt;=1000000,1,0)</f>
        <v>0</v>
      </c>
      <c r="J59" s="3"/>
      <c r="K59" s="3">
        <f>IF($C$59&gt;=1000000,1,0)</f>
        <v>0</v>
      </c>
      <c r="L59" s="3"/>
      <c r="M59" s="3"/>
    </row>
    <row r="60" spans="1:60" ht="23.25" customHeight="1" x14ac:dyDescent="0.15">
      <c r="A60" s="210" t="s">
        <v>407</v>
      </c>
      <c r="B60" s="189" t="s">
        <v>408</v>
      </c>
      <c r="C60" s="183">
        <f>VLOOKUP($C$6,DATA!$A$1:$AK$56,36,0)</f>
        <v>2190.3000000000002</v>
      </c>
      <c r="D60" s="154"/>
      <c r="E60" s="2">
        <f>LOOKUP(C60,THRESHOLDS!B146:B150,THRESHOLDS!C146:C150)</f>
        <v>2</v>
      </c>
      <c r="F60" s="155">
        <f>'Weighting Matrix'!B41</f>
        <v>0.1</v>
      </c>
      <c r="G60" s="190">
        <f>E60*F60</f>
        <v>0.2</v>
      </c>
      <c r="H60" s="3"/>
      <c r="I60" s="3">
        <f>IF($C$60&gt;=2400,1,0)</f>
        <v>0</v>
      </c>
      <c r="J60" s="3">
        <f>IF($C$60&gt;=2400,1,0)</f>
        <v>0</v>
      </c>
      <c r="K60" s="3">
        <f>IF($C$60&gt;=2400,1,0)</f>
        <v>0</v>
      </c>
      <c r="L60" s="3">
        <f>IF($C$60&gt;=2400,1,0)</f>
        <v>0</v>
      </c>
      <c r="M60" s="3"/>
    </row>
    <row r="61" spans="1:60" ht="23.25" customHeight="1" x14ac:dyDescent="0.15">
      <c r="A61" s="210" t="s">
        <v>409</v>
      </c>
      <c r="B61" s="189" t="str">
        <f>DATA!AG2</f>
        <v>Concentration of Diaspora (% of Diaspora in top 3 countries)</v>
      </c>
      <c r="C61" s="188">
        <f>VLOOKUP($C$6,DATA!$A$1:$AK$56,33,0)</f>
        <v>0.56342319268057017</v>
      </c>
      <c r="D61" s="154"/>
      <c r="E61" s="2">
        <f>LOOKUP(C61,THRESHOLDS!E146:E150,THRESHOLDS!F146:F150)</f>
        <v>3</v>
      </c>
      <c r="F61" s="155">
        <f>'Weighting Matrix'!B42</f>
        <v>0.1</v>
      </c>
      <c r="G61" s="190">
        <f>E61*F61</f>
        <v>0.30000000000000004</v>
      </c>
      <c r="H61" s="3"/>
      <c r="I61" s="3"/>
      <c r="J61" s="3"/>
      <c r="K61" s="3"/>
      <c r="L61" s="3"/>
      <c r="M61" s="3"/>
    </row>
    <row r="62" spans="1:60" ht="23.25" customHeight="1" x14ac:dyDescent="0.15">
      <c r="A62" s="210" t="s">
        <v>410</v>
      </c>
      <c r="B62" s="189" t="s">
        <v>411</v>
      </c>
      <c r="C62" s="2" t="str">
        <f>VLOOKUP($C$6,'SURVEY INPUTS'!$A$2:$J$17,2,0)</f>
        <v>Relatively Low</v>
      </c>
      <c r="D62" s="2"/>
      <c r="E62" s="2">
        <f>VLOOKUP(C62,THRESHOLDS!$F$170:$G$174,2,0)</f>
        <v>2</v>
      </c>
      <c r="F62" s="155">
        <f>'Weighting Matrix'!B43</f>
        <v>0.15</v>
      </c>
      <c r="G62" s="190">
        <f t="shared" ref="G62:G66" si="3">E62*F62</f>
        <v>0.3</v>
      </c>
      <c r="H62" s="3"/>
      <c r="I62" s="3" t="e">
        <f>IF(#REF!="Intermediate",1,0)</f>
        <v>#REF!</v>
      </c>
      <c r="J62" s="3" t="e">
        <f>IF(#REF!="Intermediate",1,0)</f>
        <v>#REF!</v>
      </c>
      <c r="K62" s="3" t="e">
        <f>IF(#REF!="High",1,0)</f>
        <v>#REF!</v>
      </c>
      <c r="L62" s="3" t="e">
        <f>IF(#REF!="High",1,0)</f>
        <v>#REF!</v>
      </c>
      <c r="M62" s="3" t="e">
        <f>IF(#REF!="Intermediate",1,0)</f>
        <v>#REF!</v>
      </c>
    </row>
    <row r="63" spans="1:60" ht="23.25" customHeight="1" x14ac:dyDescent="0.15">
      <c r="A63" s="210" t="s">
        <v>412</v>
      </c>
      <c r="B63" s="189" t="s">
        <v>413</v>
      </c>
      <c r="C63" s="2" t="str">
        <f>VLOOKUP($C$6,'SURVEY INPUTS'!$A$2:$J$17,3,0)</f>
        <v>41%-60%</v>
      </c>
      <c r="D63" s="2"/>
      <c r="E63" s="2">
        <f>LOOKUP(C63,THRESHOLDS!B155:B160,THRESHOLDS!C155:C160)</f>
        <v>3</v>
      </c>
      <c r="F63" s="155">
        <f>'Weighting Matrix'!B44</f>
        <v>0.15</v>
      </c>
      <c r="G63" s="190">
        <f t="shared" si="3"/>
        <v>0.44999999999999996</v>
      </c>
      <c r="H63" s="3"/>
      <c r="I63" s="3"/>
      <c r="J63" s="3"/>
      <c r="K63" s="3"/>
      <c r="L63" s="3"/>
      <c r="M63" s="3"/>
    </row>
    <row r="64" spans="1:60" ht="29.5" customHeight="1" x14ac:dyDescent="0.15">
      <c r="A64" s="210" t="s">
        <v>414</v>
      </c>
      <c r="B64" s="189" t="s">
        <v>415</v>
      </c>
      <c r="C64" s="2" t="str">
        <f>VLOOKUP($C$6,'SURVEY INPUTS'!$A$2:$J$17,4,0)</f>
        <v>USD2,001&lt;x≤USD5,000</v>
      </c>
      <c r="D64" s="4"/>
      <c r="E64" s="4">
        <f>VLOOKUP(C64,THRESHOLDS!B164:C167,2,0)</f>
        <v>2</v>
      </c>
      <c r="F64" s="155">
        <f>'Weighting Matrix'!B45</f>
        <v>0.15</v>
      </c>
      <c r="G64" s="190">
        <f t="shared" si="3"/>
        <v>0.3</v>
      </c>
      <c r="H64" s="3"/>
      <c r="I64" s="3"/>
      <c r="J64" s="3"/>
      <c r="K64" s="3"/>
      <c r="L64" s="3"/>
      <c r="M64" s="3"/>
    </row>
    <row r="65" spans="1:60" s="10" customFormat="1" ht="32" customHeight="1" x14ac:dyDescent="0.15">
      <c r="A65" s="210" t="s">
        <v>416</v>
      </c>
      <c r="B65" s="189" t="s">
        <v>417</v>
      </c>
      <c r="C65" s="214">
        <f>VLOOKUP($C$6,DATA!$A$1:$AK$56,28,0)</f>
        <v>296</v>
      </c>
      <c r="D65" s="4"/>
      <c r="E65" s="4">
        <f>LOOKUP(C65,THRESHOLDS!B200:B203,THRESHOLDS!C200:C203)</f>
        <v>2</v>
      </c>
      <c r="F65" s="155">
        <f>'Weighting Matrix'!B46</f>
        <v>0.15</v>
      </c>
      <c r="G65" s="190">
        <f t="shared" si="3"/>
        <v>0.3</v>
      </c>
      <c r="H65" s="3"/>
      <c r="I65" s="3"/>
      <c r="J65" s="3"/>
      <c r="K65" s="3"/>
      <c r="L65" s="3"/>
      <c r="M65" s="3"/>
      <c r="N65"/>
      <c r="O65"/>
      <c r="P65"/>
      <c r="Q65"/>
      <c r="R65"/>
      <c r="S65"/>
      <c r="T65"/>
      <c r="U65"/>
      <c r="V65"/>
      <c r="W65"/>
      <c r="X65"/>
      <c r="Y65"/>
      <c r="Z65"/>
      <c r="AA65" s="542"/>
      <c r="AB65" s="542"/>
      <c r="AC65" s="542"/>
      <c r="AD65" s="542"/>
      <c r="AE65" s="542"/>
      <c r="AF65" s="542"/>
      <c r="AG65" s="542"/>
      <c r="AH65" s="542"/>
      <c r="AI65" s="542"/>
      <c r="AJ65" s="542"/>
      <c r="AK65" s="542"/>
      <c r="AL65" s="542"/>
      <c r="AM65" s="542"/>
      <c r="AN65" s="542"/>
      <c r="AO65" s="542"/>
      <c r="AP65" s="542"/>
      <c r="AQ65" s="542"/>
      <c r="AR65" s="542"/>
      <c r="AS65" s="542"/>
      <c r="AT65" s="542"/>
      <c r="AU65" s="542"/>
      <c r="AV65" s="542"/>
      <c r="AW65" s="542"/>
      <c r="AX65" s="542"/>
      <c r="AY65" s="542"/>
      <c r="AZ65" s="542"/>
      <c r="BA65" s="542"/>
      <c r="BB65" s="542"/>
      <c r="BC65" s="542"/>
      <c r="BD65" s="542"/>
      <c r="BE65" s="542"/>
      <c r="BF65" s="542"/>
      <c r="BG65" s="542"/>
      <c r="BH65" s="542"/>
    </row>
    <row r="66" spans="1:60" s="10" customFormat="1" ht="23.25" customHeight="1" thickBot="1" x14ac:dyDescent="0.2">
      <c r="A66" s="210" t="s">
        <v>418</v>
      </c>
      <c r="B66" s="189" t="s">
        <v>419</v>
      </c>
      <c r="C66" s="2" t="str">
        <f>VLOOKUP($C$6,'SURVEY INPUTS'!$A$2:$J$17,5,0)</f>
        <v>20%&lt;x≤40%</v>
      </c>
      <c r="D66" s="4"/>
      <c r="E66" s="4">
        <f>VLOOKUP(C66,THRESHOLDS!B208:C212,2,0)</f>
        <v>2</v>
      </c>
      <c r="F66" s="155">
        <f>'Weighting Matrix'!B47</f>
        <v>0.05</v>
      </c>
      <c r="G66" s="190">
        <f t="shared" si="3"/>
        <v>0.1</v>
      </c>
      <c r="H66" s="3"/>
      <c r="I66" s="3"/>
      <c r="J66" s="3"/>
      <c r="K66" s="3"/>
      <c r="L66" s="3"/>
      <c r="M66" s="3"/>
      <c r="N66"/>
      <c r="O66"/>
      <c r="P66"/>
      <c r="Q66"/>
      <c r="R66"/>
      <c r="S66"/>
      <c r="T66"/>
      <c r="U66"/>
      <c r="V66"/>
      <c r="W66"/>
      <c r="X66"/>
      <c r="Y66"/>
      <c r="Z66"/>
      <c r="AA66" s="542"/>
      <c r="AB66" s="542"/>
      <c r="AC66" s="542"/>
      <c r="AD66" s="542"/>
      <c r="AE66" s="542"/>
      <c r="AF66" s="542"/>
      <c r="AG66" s="542"/>
      <c r="AH66" s="542"/>
      <c r="AI66" s="542"/>
      <c r="AJ66" s="542"/>
      <c r="AK66" s="542"/>
      <c r="AL66" s="542"/>
      <c r="AM66" s="542"/>
      <c r="AN66" s="542"/>
      <c r="AO66" s="542"/>
      <c r="AP66" s="542"/>
      <c r="AQ66" s="542"/>
      <c r="AR66" s="542"/>
      <c r="AS66" s="542"/>
      <c r="AT66" s="542"/>
      <c r="AU66" s="542"/>
      <c r="AV66" s="542"/>
      <c r="AW66" s="542"/>
      <c r="AX66" s="542"/>
      <c r="AY66" s="542"/>
      <c r="AZ66" s="542"/>
      <c r="BA66" s="542"/>
      <c r="BB66" s="542"/>
      <c r="BC66" s="542"/>
      <c r="BD66" s="542"/>
      <c r="BE66" s="542"/>
      <c r="BF66" s="542"/>
      <c r="BG66" s="542"/>
      <c r="BH66" s="542"/>
    </row>
    <row r="67" spans="1:60" s="10" customFormat="1" ht="14" hidden="1" thickBot="1" x14ac:dyDescent="0.2">
      <c r="A67" s="192"/>
      <c r="B67" s="192" t="s">
        <v>420</v>
      </c>
      <c r="C67" s="193"/>
      <c r="D67" s="193"/>
      <c r="E67" s="193"/>
      <c r="F67" s="194"/>
      <c r="G67" s="195"/>
      <c r="H67" s="3" t="s">
        <v>421</v>
      </c>
      <c r="I67" s="3"/>
      <c r="J67" s="3"/>
      <c r="K67" s="3"/>
      <c r="L67" s="3"/>
      <c r="M67" s="3"/>
      <c r="N67"/>
      <c r="O67"/>
      <c r="P67"/>
      <c r="Q67"/>
      <c r="R67"/>
      <c r="S67"/>
      <c r="T67"/>
      <c r="U67"/>
      <c r="V67"/>
      <c r="W67"/>
      <c r="X67"/>
      <c r="Y67"/>
      <c r="Z67"/>
      <c r="AA67" s="542"/>
      <c r="AB67" s="542"/>
      <c r="AC67" s="542"/>
      <c r="AD67" s="542"/>
      <c r="AE67" s="542"/>
      <c r="AF67" s="542"/>
      <c r="AG67" s="542"/>
      <c r="AH67" s="542"/>
      <c r="AI67" s="542"/>
      <c r="AJ67" s="542"/>
      <c r="AK67" s="542"/>
      <c r="AL67" s="542"/>
      <c r="AM67" s="542"/>
      <c r="AN67" s="542"/>
      <c r="AO67" s="542"/>
      <c r="AP67" s="542"/>
      <c r="AQ67" s="542"/>
      <c r="AR67" s="542"/>
      <c r="AS67" s="542"/>
      <c r="AT67" s="542"/>
      <c r="AU67" s="542"/>
      <c r="AV67" s="542"/>
      <c r="AW67" s="542"/>
      <c r="AX67" s="542"/>
      <c r="AY67" s="542"/>
      <c r="AZ67" s="542"/>
      <c r="BA67" s="542"/>
      <c r="BB67" s="542"/>
      <c r="BC67" s="542"/>
      <c r="BD67" s="542"/>
      <c r="BE67" s="542"/>
      <c r="BF67" s="542"/>
      <c r="BG67" s="542"/>
      <c r="BH67" s="542"/>
    </row>
    <row r="68" spans="1:60" s="10" customFormat="1" ht="14" hidden="1" thickBot="1" x14ac:dyDescent="0.2">
      <c r="A68" s="192"/>
      <c r="B68" s="192" t="s">
        <v>422</v>
      </c>
      <c r="C68" s="193"/>
      <c r="D68" s="193"/>
      <c r="E68" s="193"/>
      <c r="F68" s="194"/>
      <c r="G68" s="195"/>
      <c r="H68" s="3"/>
      <c r="I68" s="3"/>
      <c r="J68" s="3"/>
      <c r="K68" s="3"/>
      <c r="L68" s="3"/>
      <c r="M68" s="3"/>
      <c r="N68"/>
      <c r="O68"/>
      <c r="P68"/>
      <c r="Q68"/>
      <c r="R68"/>
      <c r="S68"/>
      <c r="T68"/>
      <c r="U68"/>
      <c r="V68"/>
      <c r="W68"/>
      <c r="X68"/>
      <c r="Y68"/>
      <c r="Z68"/>
      <c r="AA68" s="542"/>
      <c r="AB68" s="542"/>
      <c r="AC68" s="542"/>
      <c r="AD68" s="542"/>
      <c r="AE68" s="542"/>
      <c r="AF68" s="542"/>
      <c r="AG68" s="542"/>
      <c r="AH68" s="542"/>
      <c r="AI68" s="542"/>
      <c r="AJ68" s="542"/>
      <c r="AK68" s="542"/>
      <c r="AL68" s="542"/>
      <c r="AM68" s="542"/>
      <c r="AN68" s="542"/>
      <c r="AO68" s="542"/>
      <c r="AP68" s="542"/>
      <c r="AQ68" s="542"/>
      <c r="AR68" s="542"/>
      <c r="AS68" s="542"/>
      <c r="AT68" s="542"/>
      <c r="AU68" s="542"/>
      <c r="AV68" s="542"/>
      <c r="AW68" s="542"/>
      <c r="AX68" s="542"/>
      <c r="AY68" s="542"/>
      <c r="AZ68" s="542"/>
      <c r="BA68" s="542"/>
      <c r="BB68" s="542"/>
      <c r="BC68" s="542"/>
      <c r="BD68" s="542"/>
      <c r="BE68" s="542"/>
      <c r="BF68" s="542"/>
      <c r="BG68" s="542"/>
      <c r="BH68" s="542"/>
    </row>
    <row r="69" spans="1:60" s="10" customFormat="1" ht="14" hidden="1" thickBot="1" x14ac:dyDescent="0.2">
      <c r="A69" s="192"/>
      <c r="B69" s="192" t="s">
        <v>423</v>
      </c>
      <c r="C69" s="193"/>
      <c r="D69" s="193"/>
      <c r="E69" s="193"/>
      <c r="F69" s="194"/>
      <c r="G69" s="195"/>
      <c r="H69" s="3"/>
      <c r="I69" s="3"/>
      <c r="J69" s="3"/>
      <c r="K69" s="3"/>
      <c r="L69" s="3"/>
      <c r="M69" s="3"/>
      <c r="N69"/>
      <c r="O69"/>
      <c r="P69"/>
      <c r="Q69"/>
      <c r="R69"/>
      <c r="S69"/>
      <c r="T69"/>
      <c r="U69"/>
      <c r="V69"/>
      <c r="W69"/>
      <c r="X69"/>
      <c r="Y69"/>
      <c r="Z69"/>
      <c r="AA69" s="542"/>
      <c r="AB69" s="542"/>
      <c r="AC69" s="542"/>
      <c r="AD69" s="542"/>
      <c r="AE69" s="542"/>
      <c r="AF69" s="542"/>
      <c r="AG69" s="542"/>
      <c r="AH69" s="542"/>
      <c r="AI69" s="542"/>
      <c r="AJ69" s="542"/>
      <c r="AK69" s="542"/>
      <c r="AL69" s="542"/>
      <c r="AM69" s="542"/>
      <c r="AN69" s="542"/>
      <c r="AO69" s="542"/>
      <c r="AP69" s="542"/>
      <c r="AQ69" s="542"/>
      <c r="AR69" s="542"/>
      <c r="AS69" s="542"/>
      <c r="AT69" s="542"/>
      <c r="AU69" s="542"/>
      <c r="AV69" s="542"/>
      <c r="AW69" s="542"/>
      <c r="AX69" s="542"/>
      <c r="AY69" s="542"/>
      <c r="AZ69" s="542"/>
      <c r="BA69" s="542"/>
      <c r="BB69" s="542"/>
      <c r="BC69" s="542"/>
      <c r="BD69" s="542"/>
      <c r="BE69" s="542"/>
      <c r="BF69" s="542"/>
      <c r="BG69" s="542"/>
      <c r="BH69" s="542"/>
    </row>
    <row r="70" spans="1:60" s="10" customFormat="1" ht="27" hidden="1" thickBot="1" x14ac:dyDescent="0.2">
      <c r="A70" s="192"/>
      <c r="B70" s="192" t="s">
        <v>424</v>
      </c>
      <c r="C70" s="193"/>
      <c r="D70" s="193"/>
      <c r="E70" s="193"/>
      <c r="F70" s="194"/>
      <c r="G70" s="195"/>
      <c r="H70" s="3"/>
      <c r="I70" s="3"/>
      <c r="J70" s="3"/>
      <c r="K70" s="3"/>
      <c r="L70" s="3"/>
      <c r="M70" s="3"/>
      <c r="N70"/>
      <c r="O70"/>
      <c r="P70"/>
      <c r="Q70"/>
      <c r="R70"/>
      <c r="S70"/>
      <c r="T70"/>
      <c r="U70"/>
      <c r="V70"/>
      <c r="W70"/>
      <c r="X70"/>
      <c r="Y70"/>
      <c r="Z70"/>
      <c r="AA70" s="542"/>
      <c r="AB70" s="542"/>
      <c r="AC70" s="542"/>
      <c r="AD70" s="542"/>
      <c r="AE70" s="542"/>
      <c r="AF70" s="542"/>
      <c r="AG70" s="542"/>
      <c r="AH70" s="542"/>
      <c r="AI70" s="542"/>
      <c r="AJ70" s="542"/>
      <c r="AK70" s="542"/>
      <c r="AL70" s="542"/>
      <c r="AM70" s="542"/>
      <c r="AN70" s="542"/>
      <c r="AO70" s="542"/>
      <c r="AP70" s="542"/>
      <c r="AQ70" s="542"/>
      <c r="AR70" s="542"/>
      <c r="AS70" s="542"/>
      <c r="AT70" s="542"/>
      <c r="AU70" s="542"/>
      <c r="AV70" s="542"/>
      <c r="AW70" s="542"/>
      <c r="AX70" s="542"/>
      <c r="AY70" s="542"/>
      <c r="AZ70" s="542"/>
      <c r="BA70" s="542"/>
      <c r="BB70" s="542"/>
      <c r="BC70" s="542"/>
      <c r="BD70" s="542"/>
      <c r="BE70" s="542"/>
      <c r="BF70" s="542"/>
      <c r="BG70" s="542"/>
      <c r="BH70" s="542"/>
    </row>
    <row r="71" spans="1:60" s="229" customFormat="1" ht="17" thickBot="1" x14ac:dyDescent="0.25">
      <c r="A71" s="224"/>
      <c r="B71" s="224" t="s">
        <v>425</v>
      </c>
      <c r="C71" s="225"/>
      <c r="D71" s="225"/>
      <c r="E71" s="225"/>
      <c r="F71" s="226">
        <f>SUM(F74:F80)</f>
        <v>1</v>
      </c>
      <c r="G71" s="227">
        <f>SUM(G74:G80)</f>
        <v>2.75</v>
      </c>
      <c r="H71" s="228"/>
      <c r="I71" s="228"/>
      <c r="J71" s="228"/>
      <c r="K71" s="228"/>
      <c r="L71" s="228"/>
      <c r="M71" s="228"/>
      <c r="N71" s="228"/>
      <c r="O71" s="228"/>
      <c r="P71" s="228"/>
      <c r="Q71" s="228"/>
      <c r="R71" s="228"/>
      <c r="S71" s="228"/>
      <c r="T71" s="228"/>
      <c r="U71" s="228"/>
      <c r="V71" s="228"/>
      <c r="W71" s="228"/>
      <c r="X71" s="228"/>
      <c r="Y71" s="228"/>
      <c r="Z71" s="228"/>
      <c r="AA71" s="548"/>
      <c r="AB71" s="548"/>
      <c r="AC71" s="548"/>
      <c r="AD71" s="548"/>
      <c r="AE71" s="548"/>
      <c r="AF71" s="548"/>
      <c r="AG71" s="548"/>
      <c r="AH71" s="548"/>
      <c r="AI71" s="548"/>
      <c r="AJ71" s="548"/>
      <c r="AK71" s="548"/>
      <c r="AL71" s="548"/>
      <c r="AM71" s="548"/>
      <c r="AN71" s="548"/>
      <c r="AO71" s="548"/>
      <c r="AP71" s="548"/>
      <c r="AQ71" s="548"/>
      <c r="AR71" s="548"/>
      <c r="AS71" s="548"/>
      <c r="AT71" s="548"/>
      <c r="AU71" s="548"/>
      <c r="AV71" s="548"/>
      <c r="AW71" s="548"/>
      <c r="AX71" s="548"/>
      <c r="AY71" s="548"/>
      <c r="AZ71" s="548"/>
      <c r="BA71" s="548"/>
      <c r="BB71" s="548"/>
      <c r="BC71" s="548"/>
      <c r="BD71" s="548"/>
      <c r="BE71" s="548"/>
      <c r="BF71" s="548"/>
      <c r="BG71" s="548"/>
      <c r="BH71" s="548"/>
    </row>
    <row r="72" spans="1:60" s="114" customFormat="1" ht="43.5" customHeight="1" thickBot="1" x14ac:dyDescent="0.2">
      <c r="A72" s="208"/>
      <c r="B72" s="606" t="s">
        <v>1017</v>
      </c>
      <c r="C72" s="607"/>
      <c r="D72" s="607"/>
      <c r="E72" s="607"/>
      <c r="F72" s="607"/>
      <c r="G72" s="608"/>
      <c r="H72" s="121"/>
      <c r="I72" s="3"/>
      <c r="J72" s="3"/>
      <c r="K72" s="3"/>
      <c r="L72" s="3"/>
      <c r="M72" s="3"/>
      <c r="N72"/>
      <c r="O72"/>
      <c r="P72"/>
      <c r="Q72"/>
      <c r="R72"/>
      <c r="S72"/>
      <c r="T72"/>
      <c r="U72"/>
      <c r="V72"/>
      <c r="W72"/>
      <c r="X72"/>
      <c r="Y72"/>
      <c r="Z72"/>
      <c r="AA72" s="542"/>
      <c r="AB72" s="542"/>
      <c r="AC72" s="542"/>
      <c r="AD72" s="542"/>
      <c r="AE72" s="542"/>
      <c r="AF72" s="542"/>
      <c r="AG72" s="542"/>
      <c r="AH72" s="542"/>
      <c r="AI72" s="542"/>
      <c r="AJ72" s="542"/>
      <c r="AK72" s="542"/>
      <c r="AL72" s="542"/>
      <c r="AM72" s="542"/>
      <c r="AN72" s="542"/>
      <c r="AO72" s="542"/>
      <c r="AP72" s="542"/>
      <c r="AQ72" s="542"/>
      <c r="AR72" s="542"/>
      <c r="AS72" s="542"/>
      <c r="AT72" s="542"/>
      <c r="AU72" s="542"/>
      <c r="AV72" s="542"/>
      <c r="AW72" s="542"/>
      <c r="AX72" s="542"/>
      <c r="AY72" s="542"/>
      <c r="AZ72" s="542"/>
      <c r="BA72" s="542"/>
      <c r="BB72" s="542"/>
      <c r="BC72" s="542"/>
      <c r="BD72" s="542"/>
      <c r="BE72" s="542"/>
      <c r="BF72" s="542"/>
      <c r="BG72" s="542"/>
      <c r="BH72" s="542"/>
    </row>
    <row r="73" spans="1:60" s="221" customFormat="1" ht="17.25" customHeight="1" thickBot="1" x14ac:dyDescent="0.2">
      <c r="A73" s="222" t="s">
        <v>353</v>
      </c>
      <c r="B73" s="223" t="s">
        <v>354</v>
      </c>
      <c r="C73" s="223" t="s">
        <v>355</v>
      </c>
      <c r="D73" s="223" t="s">
        <v>356</v>
      </c>
      <c r="E73" s="223" t="s">
        <v>357</v>
      </c>
      <c r="F73" s="223" t="s">
        <v>358</v>
      </c>
      <c r="G73" s="223" t="s">
        <v>359</v>
      </c>
      <c r="H73" s="219"/>
      <c r="I73" s="220"/>
      <c r="J73" s="220"/>
      <c r="K73" s="220"/>
      <c r="L73" s="220"/>
      <c r="M73" s="220"/>
      <c r="N73" s="94"/>
      <c r="O73" s="94"/>
      <c r="P73" s="94"/>
      <c r="Q73" s="94"/>
      <c r="R73" s="94"/>
      <c r="S73" s="94"/>
      <c r="T73" s="94"/>
      <c r="U73" s="94"/>
      <c r="V73" s="94"/>
      <c r="W73" s="94"/>
      <c r="X73" s="94"/>
      <c r="Y73" s="94"/>
      <c r="Z73" s="94"/>
      <c r="AA73" s="547"/>
      <c r="AB73" s="547"/>
      <c r="AC73" s="547"/>
      <c r="AD73" s="547"/>
      <c r="AE73" s="547"/>
      <c r="AF73" s="547"/>
      <c r="AG73" s="547"/>
      <c r="AH73" s="547"/>
      <c r="AI73" s="547"/>
      <c r="AJ73" s="547"/>
      <c r="AK73" s="547"/>
      <c r="AL73" s="547"/>
      <c r="AM73" s="547"/>
      <c r="AN73" s="547"/>
      <c r="AO73" s="547"/>
      <c r="AP73" s="547"/>
      <c r="AQ73" s="547"/>
      <c r="AR73" s="547"/>
      <c r="AS73" s="547"/>
      <c r="AT73" s="547"/>
      <c r="AU73" s="547"/>
      <c r="AV73" s="547"/>
      <c r="AW73" s="547"/>
      <c r="AX73" s="547"/>
      <c r="AY73" s="547"/>
      <c r="AZ73" s="547"/>
      <c r="BA73" s="547"/>
      <c r="BB73" s="547"/>
      <c r="BC73" s="547"/>
      <c r="BD73" s="547"/>
      <c r="BE73" s="547"/>
      <c r="BF73" s="547"/>
      <c r="BG73" s="547"/>
      <c r="BH73" s="547"/>
    </row>
    <row r="74" spans="1:60" ht="30" customHeight="1" x14ac:dyDescent="0.15">
      <c r="A74" s="210" t="s">
        <v>426</v>
      </c>
      <c r="B74" s="189" t="s">
        <v>427</v>
      </c>
      <c r="C74" s="138" t="str">
        <f>VLOOKUP($C$6,DATA!$A$2:$U$55,18,0)</f>
        <v>Yes</v>
      </c>
      <c r="D74" s="138"/>
      <c r="E74" s="2">
        <f>IF(C74="yes",5,1)</f>
        <v>5</v>
      </c>
      <c r="F74" s="150">
        <f>'Weighting Matrix'!B50</f>
        <v>0.05</v>
      </c>
      <c r="G74" s="191">
        <f>E74*F74</f>
        <v>0.25</v>
      </c>
      <c r="H74" s="3"/>
      <c r="I74" s="3">
        <f>IF($C$74="Yes",1,0)</f>
        <v>1</v>
      </c>
      <c r="J74" s="3">
        <f>IF($C$74="Yes",1,0)</f>
        <v>1</v>
      </c>
      <c r="K74" s="3"/>
      <c r="L74" s="3"/>
      <c r="M74" s="3">
        <f>IF($C$74="Yes",1,0)</f>
        <v>1</v>
      </c>
    </row>
    <row r="75" spans="1:60" ht="30" customHeight="1" x14ac:dyDescent="0.15">
      <c r="A75" s="210" t="s">
        <v>428</v>
      </c>
      <c r="B75" s="189" t="s">
        <v>429</v>
      </c>
      <c r="C75" s="2" t="str">
        <f>VLOOKUP($C$6,'SURVEY INPUTS'!$A$2:$J$17,9,0)</f>
        <v>Low</v>
      </c>
      <c r="D75" s="2"/>
      <c r="E75" s="2">
        <f>VLOOKUP(C75,THRESHOLDS!$F$170:$G$174,2,0)</f>
        <v>1</v>
      </c>
      <c r="F75" s="150">
        <f>'Weighting Matrix'!B51</f>
        <v>0.4</v>
      </c>
      <c r="G75" s="191">
        <f t="shared" ref="G75:G77" si="4">E75*F75</f>
        <v>0.4</v>
      </c>
      <c r="H75" s="3"/>
      <c r="I75" s="3">
        <f t="shared" ref="I75:J75" si="5">IF($C$75="High",1,0)</f>
        <v>0</v>
      </c>
      <c r="J75" s="3">
        <f t="shared" si="5"/>
        <v>0</v>
      </c>
      <c r="K75" s="3">
        <f>IF($C$75="Uncertain",1,0)</f>
        <v>0</v>
      </c>
      <c r="L75" s="3"/>
      <c r="M75" s="3"/>
    </row>
    <row r="76" spans="1:60" ht="30" customHeight="1" x14ac:dyDescent="0.15">
      <c r="A76" s="210" t="s">
        <v>22</v>
      </c>
      <c r="B76" s="189" t="s">
        <v>23</v>
      </c>
      <c r="C76" s="2" t="str">
        <f>INPUTS!D20</f>
        <v>Intermediate</v>
      </c>
      <c r="D76" s="2"/>
      <c r="E76" s="2">
        <f>VLOOKUP(C76,THRESHOLDS!$F$170:$G$174,2,0)</f>
        <v>3</v>
      </c>
      <c r="F76" s="150">
        <f>'Weighting Matrix'!B52</f>
        <v>0.1</v>
      </c>
      <c r="G76" s="191">
        <f t="shared" si="4"/>
        <v>0.30000000000000004</v>
      </c>
      <c r="H76" s="3"/>
      <c r="I76" s="3"/>
      <c r="J76" s="3"/>
      <c r="K76" s="3"/>
      <c r="L76" s="3"/>
      <c r="M76" s="3"/>
    </row>
    <row r="77" spans="1:60" ht="30" customHeight="1" x14ac:dyDescent="0.15">
      <c r="A77" s="210" t="s">
        <v>19</v>
      </c>
      <c r="B77" s="189" t="s">
        <v>20</v>
      </c>
      <c r="C77" s="2" t="str">
        <f>INPUTS!D19</f>
        <v>Relatively high</v>
      </c>
      <c r="D77" s="4"/>
      <c r="E77" s="2">
        <f>VLOOKUP(C77,THRESHOLDS!$F$170:$G$174,2,0)</f>
        <v>4</v>
      </c>
      <c r="F77" s="150">
        <f>'Weighting Matrix'!B53</f>
        <v>0.2</v>
      </c>
      <c r="G77" s="191">
        <f t="shared" si="4"/>
        <v>0.8</v>
      </c>
      <c r="H77" s="3"/>
      <c r="I77" s="3"/>
      <c r="J77" s="3"/>
      <c r="K77" s="3"/>
      <c r="L77" s="3"/>
      <c r="M77" s="3"/>
    </row>
    <row r="78" spans="1:60" ht="30" customHeight="1" x14ac:dyDescent="0.15">
      <c r="A78" s="210" t="s">
        <v>430</v>
      </c>
      <c r="B78" s="189" t="s">
        <v>431</v>
      </c>
      <c r="C78" s="2" t="str">
        <f>VLOOKUP($C$6,'SURVEY INPUTS'!$A$2:$J$17,6,0)</f>
        <v>Relatively high</v>
      </c>
      <c r="D78" s="2"/>
      <c r="E78" s="2">
        <f>VLOOKUP(C78,THRESHOLDS!$F$170:$G$174,2,0)</f>
        <v>4</v>
      </c>
      <c r="F78" s="150">
        <f>'Weighting Matrix'!B54</f>
        <v>0.1</v>
      </c>
      <c r="G78" s="191">
        <f>E78*F78</f>
        <v>0.4</v>
      </c>
      <c r="H78" s="538">
        <v>0.4</v>
      </c>
      <c r="I78" s="539">
        <f>IF($C$78="Possibly",1,0)</f>
        <v>0</v>
      </c>
      <c r="J78" s="539">
        <f>IF($C$78="Very Likely",1,0)</f>
        <v>0</v>
      </c>
      <c r="K78" s="539">
        <f>IF($C$78="Uncertain",1,0)</f>
        <v>0</v>
      </c>
      <c r="L78" s="539">
        <f>IF($C$78="Possibly",1,0)</f>
        <v>0</v>
      </c>
      <c r="M78" s="539">
        <f>IF($C$78="Very Likely",1,0)</f>
        <v>0</v>
      </c>
      <c r="N78" s="540"/>
    </row>
    <row r="79" spans="1:60" ht="30" customHeight="1" x14ac:dyDescent="0.15">
      <c r="A79" s="210" t="s">
        <v>432</v>
      </c>
      <c r="B79" s="189" t="s">
        <v>433</v>
      </c>
      <c r="C79" s="2" t="str">
        <f>VLOOKUP($C$6,'SURVEY INPUTS'!$A$2:$J$17,7,0)</f>
        <v>Relatively high</v>
      </c>
      <c r="D79" s="2"/>
      <c r="E79" s="2">
        <f>VLOOKUP(C79,THRESHOLDS!$F$170:$G$174,2,0)</f>
        <v>4</v>
      </c>
      <c r="F79" s="150">
        <f>'Weighting Matrix'!B55</f>
        <v>0.1</v>
      </c>
      <c r="G79" s="191">
        <f t="shared" ref="G79:G80" si="6">E79*F79</f>
        <v>0.4</v>
      </c>
      <c r="H79" s="538">
        <v>0.3</v>
      </c>
      <c r="I79" s="539"/>
      <c r="J79" s="539"/>
      <c r="K79" s="539"/>
      <c r="L79" s="539"/>
      <c r="M79" s="539"/>
      <c r="N79" s="540"/>
    </row>
    <row r="80" spans="1:60" ht="30" customHeight="1" x14ac:dyDescent="0.15">
      <c r="A80" s="215" t="s">
        <v>434</v>
      </c>
      <c r="B80" s="196" t="s">
        <v>1066</v>
      </c>
      <c r="C80" s="197" t="str">
        <f>VLOOKUP($C$6,'SURVEY INPUTS'!$A$2:$J$17,8,0)</f>
        <v>Relatively high</v>
      </c>
      <c r="D80" s="197"/>
      <c r="E80" s="197">
        <f>VLOOKUP(C80,THRESHOLDS!$F$170:$G$174,2,0)</f>
        <v>4</v>
      </c>
      <c r="F80" s="198">
        <f>'Weighting Matrix'!B56</f>
        <v>0.05</v>
      </c>
      <c r="G80" s="199">
        <f t="shared" si="6"/>
        <v>0.2</v>
      </c>
      <c r="H80" s="538">
        <v>0.3</v>
      </c>
      <c r="I80" s="539"/>
      <c r="J80" s="539"/>
      <c r="K80" s="539"/>
      <c r="L80" s="539"/>
      <c r="M80" s="539"/>
      <c r="N80" s="540"/>
    </row>
    <row r="81" spans="1:27" ht="13" x14ac:dyDescent="0.15">
      <c r="A81" s="5"/>
      <c r="B81" s="5"/>
      <c r="C81" s="4"/>
      <c r="D81" s="4"/>
      <c r="E81" s="4"/>
      <c r="F81" s="4"/>
      <c r="G81" s="4"/>
      <c r="H81" s="539"/>
      <c r="I81" s="539"/>
      <c r="J81" s="539"/>
      <c r="K81" s="539"/>
      <c r="L81" s="539"/>
      <c r="M81" s="539"/>
      <c r="N81" s="540"/>
    </row>
    <row r="82" spans="1:27" ht="22" customHeight="1" x14ac:dyDescent="0.15">
      <c r="A82" s="12"/>
      <c r="B82" s="271" t="s">
        <v>435</v>
      </c>
      <c r="C82" s="8"/>
      <c r="D82" s="8"/>
      <c r="E82" s="8"/>
      <c r="F82" s="8"/>
      <c r="G82" s="8"/>
      <c r="H82" s="7"/>
      <c r="I82" s="7" t="e">
        <f>SUM(I8:I81)</f>
        <v>#REF!</v>
      </c>
      <c r="J82" s="7" t="e">
        <f>SUM(J8:J81)</f>
        <v>#REF!</v>
      </c>
      <c r="K82" s="7" t="e">
        <f>SUM(K8:K81)</f>
        <v>#REF!</v>
      </c>
      <c r="L82" s="7" t="e">
        <f>SUM(L8:L81)</f>
        <v>#REF!</v>
      </c>
      <c r="M82" s="7" t="e">
        <f>SUM(M8:M81)</f>
        <v>#REF!</v>
      </c>
      <c r="N82" s="7"/>
      <c r="O82" s="7"/>
      <c r="P82" s="7"/>
      <c r="Q82" s="7"/>
      <c r="R82" s="7"/>
      <c r="S82" s="7"/>
      <c r="T82" s="7"/>
      <c r="U82" s="7"/>
      <c r="V82" s="7"/>
      <c r="W82" s="7"/>
      <c r="X82" s="7"/>
      <c r="Y82" s="7"/>
      <c r="Z82" s="7"/>
      <c r="AA82" s="549"/>
    </row>
    <row r="83" spans="1:27" ht="22" customHeight="1" thickBot="1" x14ac:dyDescent="0.2">
      <c r="C83" s="1"/>
      <c r="D83" s="1"/>
      <c r="E83" s="1"/>
      <c r="F83" s="1"/>
      <c r="G83" s="1"/>
      <c r="H83" s="3"/>
      <c r="I83" s="3"/>
      <c r="J83" s="3"/>
      <c r="K83" s="3"/>
      <c r="L83" s="3"/>
      <c r="M83" s="3"/>
    </row>
    <row r="84" spans="1:27" ht="22" customHeight="1" thickBot="1" x14ac:dyDescent="0.2">
      <c r="A84" s="152"/>
      <c r="B84" s="349" t="s">
        <v>436</v>
      </c>
      <c r="C84" s="151"/>
      <c r="D84" s="151"/>
      <c r="E84" s="151"/>
      <c r="F84" s="153">
        <f>SUM(F85:F87)</f>
        <v>1</v>
      </c>
      <c r="G84" s="211">
        <f>SUM(G85:G87)</f>
        <v>2</v>
      </c>
      <c r="H84" s="3"/>
      <c r="I84" s="3"/>
      <c r="J84" s="3"/>
      <c r="K84" s="3"/>
      <c r="L84" s="3"/>
      <c r="M84" s="3"/>
    </row>
    <row r="85" spans="1:27" ht="22" customHeight="1" x14ac:dyDescent="0.15">
      <c r="A85" s="523" t="str">
        <f t="shared" ref="A85:C87" si="7">A40</f>
        <v>FA6</v>
      </c>
      <c r="B85" s="272" t="str">
        <f t="shared" si="7"/>
        <v>Long term FX volatility (1970-2013)</v>
      </c>
      <c r="C85" s="352">
        <f t="shared" si="7"/>
        <v>9.7000000000000003E-2</v>
      </c>
      <c r="D85" s="11"/>
      <c r="E85" s="354">
        <f>E40</f>
        <v>3</v>
      </c>
      <c r="F85" s="150">
        <v>0.2</v>
      </c>
      <c r="G85" s="170">
        <f>E85*F85</f>
        <v>0.60000000000000009</v>
      </c>
      <c r="H85" s="3"/>
      <c r="I85" s="3"/>
      <c r="J85" s="3"/>
      <c r="K85" s="3"/>
      <c r="L85" s="3"/>
      <c r="M85" s="3"/>
    </row>
    <row r="86" spans="1:27" ht="22" customHeight="1" x14ac:dyDescent="0.15">
      <c r="A86" s="524" t="str">
        <f t="shared" si="7"/>
        <v>FA7</v>
      </c>
      <c r="B86" s="272" t="str">
        <f t="shared" si="7"/>
        <v>FX Volatility (last 3 years); domestic currency/USD</v>
      </c>
      <c r="C86" s="352">
        <f t="shared" si="7"/>
        <v>4.0022288753448668E-2</v>
      </c>
      <c r="D86" s="11"/>
      <c r="E86" s="354">
        <f>E41</f>
        <v>4</v>
      </c>
      <c r="F86" s="150">
        <v>0.2</v>
      </c>
      <c r="G86" s="170">
        <f t="shared" ref="G86:G87" si="8">E86*F86</f>
        <v>0.8</v>
      </c>
      <c r="H86" s="3"/>
      <c r="I86" s="3"/>
      <c r="J86" s="3"/>
      <c r="K86" s="3"/>
      <c r="L86" s="3"/>
      <c r="M86" s="3"/>
    </row>
    <row r="87" spans="1:27" ht="22" customHeight="1" thickBot="1" x14ac:dyDescent="0.2">
      <c r="A87" s="525" t="str">
        <f t="shared" si="7"/>
        <v>FA8</v>
      </c>
      <c r="B87" s="350" t="str">
        <f t="shared" si="7"/>
        <v>Depreciation (last 3 years spot) - devaluation assets</v>
      </c>
      <c r="C87" s="353">
        <f t="shared" si="7"/>
        <v>0.38003940825071159</v>
      </c>
      <c r="D87" s="263"/>
      <c r="E87" s="355">
        <f>E42</f>
        <v>1</v>
      </c>
      <c r="F87" s="356">
        <v>0.6</v>
      </c>
      <c r="G87" s="357">
        <f t="shared" si="8"/>
        <v>0.6</v>
      </c>
      <c r="H87" s="3"/>
      <c r="I87" s="3"/>
      <c r="J87" s="3"/>
      <c r="K87" s="3"/>
      <c r="L87" s="3"/>
      <c r="M87" s="3"/>
    </row>
    <row r="88" spans="1:27" ht="22" customHeight="1" x14ac:dyDescent="0.15">
      <c r="B88" s="272"/>
      <c r="C88" s="1"/>
      <c r="D88" s="1"/>
      <c r="E88" s="1"/>
      <c r="F88" s="1"/>
      <c r="G88" s="1"/>
      <c r="H88" s="3"/>
      <c r="I88" s="3"/>
      <c r="J88" s="3"/>
      <c r="K88" s="3"/>
      <c r="L88" s="3"/>
      <c r="M88" s="3"/>
    </row>
    <row r="89" spans="1:27" ht="22" customHeight="1" thickBot="1" x14ac:dyDescent="0.2">
      <c r="B89" s="272"/>
      <c r="C89" s="1"/>
      <c r="D89" s="1"/>
      <c r="E89" s="1"/>
      <c r="F89" s="1"/>
      <c r="G89" s="1"/>
      <c r="H89" s="3"/>
      <c r="I89" s="3"/>
      <c r="J89" s="3"/>
      <c r="K89" s="3"/>
      <c r="L89" s="3"/>
      <c r="M89" s="3"/>
    </row>
    <row r="90" spans="1:27" ht="22" customHeight="1" thickBot="1" x14ac:dyDescent="0.2">
      <c r="A90" s="267"/>
      <c r="B90" s="351" t="s">
        <v>437</v>
      </c>
      <c r="C90" s="268"/>
      <c r="D90" s="268"/>
      <c r="E90" s="268"/>
      <c r="F90" s="269">
        <f>SUM(F91:F98)</f>
        <v>1</v>
      </c>
      <c r="G90" s="270">
        <f>SUM(G91:G93)</f>
        <v>4</v>
      </c>
      <c r="H90" s="3"/>
      <c r="I90" s="3"/>
      <c r="J90" s="3"/>
      <c r="K90" s="3"/>
      <c r="L90" s="3"/>
      <c r="M90" s="3"/>
    </row>
    <row r="91" spans="1:27" ht="22" customHeight="1" x14ac:dyDescent="0.15">
      <c r="A91" s="526" t="str">
        <f>A78</f>
        <v>DIW5</v>
      </c>
      <c r="B91" s="11" t="str">
        <f>B78</f>
        <v>Likelihood of diaspora retiring in home country</v>
      </c>
      <c r="C91" s="261" t="str">
        <f t="shared" ref="C91:E91" si="9">C78</f>
        <v>Relatively high</v>
      </c>
      <c r="D91" s="11"/>
      <c r="E91" s="64">
        <f t="shared" si="9"/>
        <v>4</v>
      </c>
      <c r="F91" s="262">
        <v>0.4</v>
      </c>
      <c r="G91" s="174">
        <f>E91*F91</f>
        <v>1.6</v>
      </c>
      <c r="H91" s="3"/>
      <c r="I91" s="3"/>
      <c r="J91" s="3"/>
      <c r="K91" s="3"/>
      <c r="L91" s="3"/>
      <c r="M91" s="3"/>
    </row>
    <row r="92" spans="1:27" ht="22" customHeight="1" x14ac:dyDescent="0.15">
      <c r="A92" s="527" t="str">
        <f t="shared" ref="A92:B93" si="10">A79</f>
        <v>DIW6</v>
      </c>
      <c r="B92" s="11" t="str">
        <f t="shared" si="10"/>
        <v>Financial obligations in home country</v>
      </c>
      <c r="C92" s="261" t="str">
        <f t="shared" ref="C92:E92" si="11">C79</f>
        <v>Relatively high</v>
      </c>
      <c r="D92" s="11"/>
      <c r="E92" s="64">
        <f t="shared" si="11"/>
        <v>4</v>
      </c>
      <c r="F92" s="262">
        <v>0.4</v>
      </c>
      <c r="G92" s="174">
        <f t="shared" ref="G92:G93" si="12">E92*F92</f>
        <v>1.6</v>
      </c>
      <c r="H92" s="3"/>
      <c r="I92" s="3"/>
      <c r="J92" s="3"/>
      <c r="K92" s="3"/>
      <c r="L92" s="3"/>
      <c r="M92" s="3"/>
    </row>
    <row r="93" spans="1:27" ht="22" customHeight="1" thickBot="1" x14ac:dyDescent="0.2">
      <c r="A93" s="528" t="str">
        <f t="shared" si="10"/>
        <v>DIW7</v>
      </c>
      <c r="B93" s="263" t="str">
        <f t="shared" si="10"/>
        <v>Likelihood of re-investing initial investment in COO</v>
      </c>
      <c r="C93" s="264" t="str">
        <f t="shared" ref="C93:E93" si="13">C80</f>
        <v>Relatively high</v>
      </c>
      <c r="D93" s="263"/>
      <c r="E93" s="265">
        <f t="shared" si="13"/>
        <v>4</v>
      </c>
      <c r="F93" s="266">
        <v>0.2</v>
      </c>
      <c r="G93" s="260">
        <f t="shared" si="12"/>
        <v>0.8</v>
      </c>
      <c r="H93" s="3"/>
      <c r="I93" s="3"/>
      <c r="J93" s="3"/>
      <c r="K93" s="3"/>
      <c r="L93" s="3"/>
      <c r="M93" s="3"/>
    </row>
    <row r="94" spans="1:27" ht="13" x14ac:dyDescent="0.15">
      <c r="C94" s="1"/>
      <c r="D94" s="1"/>
      <c r="E94" s="1"/>
      <c r="F94" s="1"/>
      <c r="G94" s="1"/>
      <c r="H94" s="3"/>
      <c r="I94" s="3"/>
      <c r="J94" s="3"/>
      <c r="K94" s="3"/>
      <c r="L94" s="3"/>
      <c r="M94" s="3"/>
    </row>
    <row r="95" spans="1:27" ht="13" x14ac:dyDescent="0.15">
      <c r="C95" s="1"/>
      <c r="D95" s="1"/>
      <c r="E95" s="1"/>
      <c r="F95" s="1"/>
      <c r="G95" s="1"/>
      <c r="H95" s="3"/>
      <c r="I95" s="3"/>
      <c r="J95" s="3"/>
      <c r="K95" s="3"/>
      <c r="L95" s="3"/>
      <c r="M95" s="3"/>
    </row>
    <row r="96" spans="1:27" ht="13" x14ac:dyDescent="0.15">
      <c r="C96" s="1"/>
      <c r="D96" s="1"/>
      <c r="E96" s="1"/>
      <c r="F96" s="1"/>
      <c r="G96" s="1"/>
      <c r="H96" s="3"/>
      <c r="I96" s="3"/>
      <c r="J96" s="3"/>
      <c r="K96" s="3"/>
      <c r="L96" s="3"/>
      <c r="M96" s="3"/>
    </row>
    <row r="97" spans="3:13" ht="13" x14ac:dyDescent="0.15">
      <c r="C97" s="1"/>
      <c r="D97" s="1"/>
      <c r="E97" s="1"/>
      <c r="F97" s="1"/>
      <c r="G97" s="1"/>
      <c r="H97" s="3"/>
      <c r="I97" s="3"/>
      <c r="J97" s="3"/>
      <c r="K97" s="3"/>
      <c r="L97" s="3"/>
      <c r="M97" s="3"/>
    </row>
    <row r="98" spans="3:13" ht="13" x14ac:dyDescent="0.15">
      <c r="C98" s="1"/>
      <c r="D98" s="1"/>
      <c r="E98" s="1"/>
      <c r="F98" s="1"/>
      <c r="G98" s="1"/>
      <c r="H98" s="3"/>
      <c r="I98" s="3"/>
      <c r="J98" s="3"/>
      <c r="K98" s="3"/>
      <c r="L98" s="3"/>
      <c r="M98" s="3"/>
    </row>
    <row r="99" spans="3:13" ht="13" x14ac:dyDescent="0.15">
      <c r="C99" s="1"/>
      <c r="D99" s="1"/>
      <c r="E99" s="1"/>
      <c r="F99" s="1"/>
      <c r="G99" s="1"/>
      <c r="H99" s="3"/>
      <c r="I99" s="3"/>
      <c r="J99" s="3"/>
      <c r="K99" s="3"/>
      <c r="L99" s="3"/>
      <c r="M99" s="3"/>
    </row>
    <row r="100" spans="3:13" ht="13" x14ac:dyDescent="0.15">
      <c r="C100" s="1"/>
      <c r="D100" s="1"/>
      <c r="E100" s="1"/>
      <c r="F100" s="1"/>
      <c r="G100" s="1"/>
      <c r="H100" s="3"/>
      <c r="I100" s="3"/>
      <c r="J100" s="3"/>
      <c r="K100" s="3"/>
      <c r="L100" s="3"/>
      <c r="M100" s="3"/>
    </row>
    <row r="101" spans="3:13" ht="13" x14ac:dyDescent="0.15">
      <c r="C101" s="1"/>
      <c r="D101" s="1"/>
      <c r="E101" s="1"/>
      <c r="F101" s="1"/>
      <c r="G101" s="1"/>
      <c r="H101" s="3"/>
      <c r="I101" s="3"/>
      <c r="J101" s="3"/>
      <c r="K101" s="3"/>
      <c r="L101" s="3"/>
      <c r="M101" s="3"/>
    </row>
    <row r="102" spans="3:13" ht="13" x14ac:dyDescent="0.15">
      <c r="C102" s="1"/>
      <c r="D102" s="1"/>
      <c r="E102" s="1"/>
      <c r="F102" s="1"/>
      <c r="G102" s="1"/>
      <c r="H102" s="3"/>
      <c r="I102" s="3"/>
      <c r="J102" s="3"/>
      <c r="K102" s="3"/>
      <c r="L102" s="3"/>
      <c r="M102" s="3"/>
    </row>
    <row r="103" spans="3:13" ht="13" x14ac:dyDescent="0.15">
      <c r="C103" s="1"/>
      <c r="D103" s="1"/>
      <c r="E103" s="1"/>
      <c r="F103" s="1"/>
      <c r="G103" s="1"/>
      <c r="H103" s="3"/>
      <c r="I103" s="3"/>
      <c r="J103" s="3"/>
      <c r="K103" s="3"/>
      <c r="L103" s="3"/>
      <c r="M103" s="3"/>
    </row>
    <row r="104" spans="3:13" ht="13" x14ac:dyDescent="0.15">
      <c r="C104" s="1"/>
      <c r="D104" s="1"/>
      <c r="E104" s="1"/>
      <c r="F104" s="1"/>
      <c r="G104" s="1"/>
      <c r="H104" s="3"/>
      <c r="I104" s="3"/>
      <c r="J104" s="3"/>
      <c r="K104" s="3"/>
      <c r="L104" s="3"/>
      <c r="M104" s="3"/>
    </row>
    <row r="105" spans="3:13" ht="13" x14ac:dyDescent="0.15">
      <c r="C105" s="1"/>
      <c r="D105" s="1"/>
      <c r="E105" s="1"/>
      <c r="F105" s="1"/>
      <c r="G105" s="1"/>
      <c r="H105" s="3"/>
      <c r="I105" s="3"/>
      <c r="J105" s="3"/>
      <c r="K105" s="3"/>
      <c r="L105" s="3"/>
      <c r="M105" s="3"/>
    </row>
    <row r="106" spans="3:13" ht="13" x14ac:dyDescent="0.15">
      <c r="C106" s="1"/>
      <c r="D106" s="1"/>
      <c r="E106" s="1"/>
      <c r="F106" s="1"/>
      <c r="G106" s="1"/>
      <c r="H106" s="3"/>
      <c r="I106" s="3"/>
      <c r="J106" s="3"/>
      <c r="K106" s="3"/>
      <c r="L106" s="3"/>
      <c r="M106" s="3"/>
    </row>
    <row r="107" spans="3:13" ht="13" x14ac:dyDescent="0.15">
      <c r="C107" s="1"/>
      <c r="D107" s="1"/>
      <c r="E107" s="1"/>
      <c r="F107" s="1"/>
      <c r="G107" s="1"/>
      <c r="H107" s="3"/>
      <c r="I107" s="3"/>
      <c r="J107" s="3"/>
      <c r="K107" s="3"/>
      <c r="L107" s="3"/>
      <c r="M107" s="3"/>
    </row>
    <row r="108" spans="3:13" ht="13" x14ac:dyDescent="0.15">
      <c r="C108" s="1"/>
      <c r="D108" s="1"/>
      <c r="E108" s="1"/>
      <c r="F108" s="1"/>
      <c r="G108" s="1"/>
      <c r="H108" s="3"/>
      <c r="I108" s="3"/>
      <c r="J108" s="3"/>
      <c r="K108" s="3"/>
      <c r="L108" s="3"/>
      <c r="M108" s="3"/>
    </row>
    <row r="109" spans="3:13" ht="13" x14ac:dyDescent="0.15">
      <c r="C109" s="1"/>
      <c r="D109" s="1"/>
      <c r="E109" s="1"/>
      <c r="F109" s="1"/>
      <c r="G109" s="1"/>
      <c r="H109" s="3"/>
      <c r="I109" s="3"/>
      <c r="J109" s="3"/>
      <c r="K109" s="3"/>
      <c r="L109" s="3"/>
      <c r="M109" s="3"/>
    </row>
    <row r="110" spans="3:13" ht="13" x14ac:dyDescent="0.15">
      <c r="C110" s="1"/>
      <c r="D110" s="1"/>
      <c r="E110" s="1"/>
      <c r="F110" s="1"/>
      <c r="G110" s="1"/>
      <c r="H110" s="3"/>
      <c r="I110" s="3"/>
      <c r="J110" s="3"/>
      <c r="K110" s="3"/>
      <c r="L110" s="3"/>
      <c r="M110" s="3"/>
    </row>
    <row r="111" spans="3:13" ht="13" x14ac:dyDescent="0.15">
      <c r="C111" s="1"/>
      <c r="D111" s="1"/>
      <c r="E111" s="1"/>
      <c r="F111" s="1"/>
      <c r="G111" s="1"/>
      <c r="H111" s="3"/>
      <c r="I111" s="3"/>
      <c r="J111" s="3"/>
      <c r="K111" s="3"/>
      <c r="L111" s="3"/>
      <c r="M111" s="3"/>
    </row>
    <row r="112" spans="3:13" ht="13" x14ac:dyDescent="0.15">
      <c r="C112" s="1"/>
      <c r="D112" s="1"/>
      <c r="E112" s="1"/>
      <c r="F112" s="1"/>
      <c r="G112" s="1"/>
      <c r="H112" s="3"/>
      <c r="I112" s="3"/>
      <c r="J112" s="3"/>
      <c r="K112" s="3"/>
      <c r="L112" s="3"/>
      <c r="M112" s="3"/>
    </row>
    <row r="113" spans="3:13" ht="13" x14ac:dyDescent="0.15">
      <c r="C113" s="1"/>
      <c r="D113" s="1"/>
      <c r="E113" s="1"/>
      <c r="F113" s="1"/>
      <c r="G113" s="1"/>
      <c r="H113" s="3"/>
      <c r="I113" s="3"/>
      <c r="J113" s="3"/>
      <c r="K113" s="3"/>
      <c r="L113" s="3"/>
      <c r="M113" s="3"/>
    </row>
    <row r="114" spans="3:13" ht="13" x14ac:dyDescent="0.15">
      <c r="C114" s="1"/>
      <c r="D114" s="1"/>
      <c r="E114" s="1"/>
      <c r="F114" s="1"/>
      <c r="G114" s="1"/>
      <c r="H114" s="3"/>
      <c r="I114" s="3"/>
      <c r="J114" s="3"/>
      <c r="K114" s="3"/>
      <c r="L114" s="3"/>
      <c r="M114" s="3"/>
    </row>
    <row r="115" spans="3:13" ht="13" x14ac:dyDescent="0.15">
      <c r="C115" s="1"/>
      <c r="D115" s="1"/>
      <c r="E115" s="1"/>
      <c r="F115" s="1"/>
      <c r="G115" s="1"/>
      <c r="H115" s="3"/>
      <c r="I115" s="3"/>
      <c r="J115" s="3"/>
      <c r="K115" s="3"/>
      <c r="L115" s="3"/>
      <c r="M115" s="3"/>
    </row>
    <row r="116" spans="3:13" ht="13" x14ac:dyDescent="0.15">
      <c r="C116" s="1"/>
      <c r="D116" s="1"/>
      <c r="E116" s="1"/>
      <c r="F116" s="1"/>
      <c r="G116" s="1"/>
      <c r="H116" s="3"/>
      <c r="I116" s="3"/>
      <c r="J116" s="3"/>
      <c r="K116" s="3"/>
      <c r="L116" s="3"/>
      <c r="M116" s="3"/>
    </row>
    <row r="117" spans="3:13" ht="13" x14ac:dyDescent="0.15">
      <c r="C117" s="1"/>
      <c r="D117" s="1"/>
      <c r="E117" s="1"/>
      <c r="F117" s="1"/>
      <c r="G117" s="1"/>
      <c r="H117" s="3"/>
      <c r="I117" s="3"/>
      <c r="J117" s="3"/>
      <c r="K117" s="3"/>
      <c r="L117" s="3"/>
      <c r="M117" s="3"/>
    </row>
    <row r="118" spans="3:13" ht="13" x14ac:dyDescent="0.15">
      <c r="C118" s="1"/>
      <c r="D118" s="1"/>
      <c r="E118" s="1"/>
      <c r="F118" s="1"/>
      <c r="G118" s="1"/>
      <c r="H118" s="3"/>
      <c r="I118" s="3"/>
      <c r="J118" s="3"/>
      <c r="K118" s="3"/>
      <c r="L118" s="3"/>
      <c r="M118" s="3"/>
    </row>
    <row r="119" spans="3:13" ht="13" x14ac:dyDescent="0.15">
      <c r="C119" s="1"/>
      <c r="D119" s="1"/>
      <c r="E119" s="1"/>
      <c r="F119" s="1"/>
      <c r="G119" s="1"/>
      <c r="H119" s="3"/>
      <c r="I119" s="3"/>
      <c r="J119" s="3"/>
      <c r="K119" s="3"/>
      <c r="L119" s="3"/>
      <c r="M119" s="3"/>
    </row>
    <row r="120" spans="3:13" ht="13" x14ac:dyDescent="0.15">
      <c r="C120" s="1"/>
      <c r="D120" s="1"/>
      <c r="E120" s="1"/>
      <c r="F120" s="1"/>
      <c r="G120" s="1"/>
      <c r="H120" s="3"/>
      <c r="I120" s="3"/>
      <c r="J120" s="3"/>
      <c r="K120" s="3"/>
      <c r="L120" s="3"/>
      <c r="M120" s="3"/>
    </row>
    <row r="121" spans="3:13" ht="13" x14ac:dyDescent="0.15">
      <c r="C121" s="1"/>
      <c r="D121" s="1"/>
      <c r="E121" s="1"/>
      <c r="F121" s="1"/>
      <c r="G121" s="1"/>
      <c r="H121" s="3"/>
      <c r="I121" s="3"/>
      <c r="J121" s="3"/>
      <c r="K121" s="3"/>
      <c r="L121" s="3"/>
      <c r="M121" s="3"/>
    </row>
    <row r="122" spans="3:13" ht="13" x14ac:dyDescent="0.15">
      <c r="C122" s="1"/>
      <c r="D122" s="1"/>
      <c r="E122" s="1"/>
      <c r="F122" s="1"/>
      <c r="G122" s="1"/>
      <c r="H122" s="3"/>
      <c r="I122" s="3"/>
      <c r="J122" s="3"/>
      <c r="K122" s="3"/>
      <c r="L122" s="3"/>
      <c r="M122" s="3"/>
    </row>
    <row r="123" spans="3:13" ht="13" x14ac:dyDescent="0.15">
      <c r="C123" s="1"/>
      <c r="D123" s="1"/>
      <c r="E123" s="1"/>
      <c r="F123" s="1"/>
      <c r="G123" s="1"/>
      <c r="H123" s="3"/>
      <c r="I123" s="3"/>
      <c r="J123" s="3"/>
      <c r="K123" s="3"/>
      <c r="L123" s="3"/>
      <c r="M123" s="3"/>
    </row>
    <row r="124" spans="3:13" ht="13" x14ac:dyDescent="0.15">
      <c r="C124" s="1"/>
      <c r="D124" s="1"/>
      <c r="E124" s="1"/>
      <c r="F124" s="1"/>
      <c r="G124" s="1"/>
      <c r="H124" s="3"/>
      <c r="I124" s="3"/>
      <c r="J124" s="3"/>
      <c r="K124" s="3"/>
      <c r="L124" s="3"/>
      <c r="M124" s="3"/>
    </row>
    <row r="125" spans="3:13" ht="13" x14ac:dyDescent="0.15">
      <c r="C125" s="1"/>
      <c r="D125" s="1"/>
      <c r="E125" s="1"/>
      <c r="F125" s="1"/>
      <c r="G125" s="1"/>
      <c r="H125" s="3"/>
      <c r="I125" s="3"/>
      <c r="J125" s="3"/>
      <c r="K125" s="3"/>
      <c r="L125" s="3"/>
      <c r="M125" s="3"/>
    </row>
    <row r="126" spans="3:13" ht="13" x14ac:dyDescent="0.15">
      <c r="C126" s="1"/>
      <c r="D126" s="1"/>
      <c r="E126" s="1"/>
      <c r="F126" s="1"/>
      <c r="G126" s="1"/>
      <c r="H126" s="3"/>
      <c r="I126" s="3"/>
      <c r="J126" s="3"/>
      <c r="K126" s="3"/>
      <c r="L126" s="3"/>
      <c r="M126" s="3"/>
    </row>
    <row r="127" spans="3:13" ht="13" x14ac:dyDescent="0.15">
      <c r="C127" s="1"/>
      <c r="D127" s="1"/>
      <c r="E127" s="1"/>
      <c r="F127" s="1"/>
      <c r="G127" s="1"/>
      <c r="H127" s="3"/>
      <c r="I127" s="3"/>
      <c r="J127" s="3"/>
      <c r="K127" s="3"/>
      <c r="L127" s="3"/>
      <c r="M127" s="3"/>
    </row>
    <row r="128" spans="3:13" ht="13" x14ac:dyDescent="0.15">
      <c r="C128" s="1"/>
      <c r="D128" s="1"/>
      <c r="E128" s="1"/>
      <c r="F128" s="1"/>
      <c r="G128" s="1"/>
      <c r="H128" s="3"/>
      <c r="I128" s="3"/>
      <c r="J128" s="3"/>
      <c r="K128" s="3"/>
      <c r="L128" s="3"/>
      <c r="M128" s="3"/>
    </row>
    <row r="129" spans="3:13" ht="13" x14ac:dyDescent="0.15">
      <c r="C129" s="1"/>
      <c r="D129" s="1"/>
      <c r="E129" s="1"/>
      <c r="F129" s="1"/>
      <c r="G129" s="1"/>
      <c r="H129" s="3"/>
      <c r="I129" s="3"/>
      <c r="J129" s="3"/>
      <c r="K129" s="3"/>
      <c r="L129" s="3"/>
      <c r="M129" s="3"/>
    </row>
    <row r="130" spans="3:13" ht="13" x14ac:dyDescent="0.15">
      <c r="C130" s="1"/>
      <c r="D130" s="1"/>
      <c r="E130" s="1"/>
      <c r="F130" s="1"/>
      <c r="G130" s="1"/>
      <c r="H130" s="3"/>
      <c r="I130" s="3"/>
      <c r="J130" s="3"/>
      <c r="K130" s="3"/>
      <c r="L130" s="3"/>
      <c r="M130" s="3"/>
    </row>
    <row r="131" spans="3:13" ht="13" x14ac:dyDescent="0.15">
      <c r="C131" s="1"/>
      <c r="D131" s="1"/>
      <c r="E131" s="1"/>
      <c r="F131" s="1"/>
      <c r="G131" s="1"/>
      <c r="H131" s="3"/>
      <c r="I131" s="3"/>
      <c r="J131" s="3"/>
      <c r="K131" s="3"/>
      <c r="L131" s="3"/>
      <c r="M131" s="3"/>
    </row>
    <row r="132" spans="3:13" ht="13" x14ac:dyDescent="0.15">
      <c r="C132" s="1"/>
      <c r="D132" s="1"/>
      <c r="E132" s="1"/>
      <c r="F132" s="1"/>
      <c r="G132" s="1"/>
      <c r="H132" s="3"/>
      <c r="I132" s="3"/>
      <c r="J132" s="3"/>
      <c r="K132" s="3"/>
      <c r="L132" s="3"/>
      <c r="M132" s="3"/>
    </row>
    <row r="133" spans="3:13" ht="13" x14ac:dyDescent="0.15">
      <c r="C133" s="1"/>
      <c r="D133" s="1"/>
      <c r="E133" s="1"/>
      <c r="F133" s="1"/>
      <c r="G133" s="1"/>
      <c r="H133" s="3"/>
      <c r="I133" s="3"/>
      <c r="J133" s="3"/>
      <c r="K133" s="3"/>
      <c r="L133" s="3"/>
      <c r="M133" s="3"/>
    </row>
    <row r="134" spans="3:13" ht="13" x14ac:dyDescent="0.15">
      <c r="C134" s="1"/>
      <c r="D134" s="1"/>
      <c r="E134" s="1"/>
      <c r="F134" s="1"/>
      <c r="G134" s="1"/>
      <c r="H134" s="3"/>
      <c r="I134" s="3"/>
      <c r="J134" s="3"/>
      <c r="K134" s="3"/>
      <c r="L134" s="3"/>
      <c r="M134" s="3"/>
    </row>
    <row r="135" spans="3:13" ht="13" x14ac:dyDescent="0.15">
      <c r="C135" s="1"/>
      <c r="D135" s="1"/>
      <c r="E135" s="1"/>
      <c r="F135" s="1"/>
      <c r="G135" s="1"/>
      <c r="H135" s="3"/>
      <c r="I135" s="3"/>
      <c r="J135" s="3"/>
      <c r="K135" s="3"/>
      <c r="L135" s="3"/>
      <c r="M135" s="3"/>
    </row>
    <row r="136" spans="3:13" ht="13" x14ac:dyDescent="0.15">
      <c r="C136" s="1"/>
      <c r="D136" s="1"/>
      <c r="E136" s="1"/>
      <c r="F136" s="1"/>
      <c r="G136" s="1"/>
      <c r="H136" s="3"/>
      <c r="I136" s="3"/>
      <c r="J136" s="3"/>
      <c r="K136" s="3"/>
      <c r="L136" s="3"/>
      <c r="M136" s="3"/>
    </row>
    <row r="137" spans="3:13" ht="13" x14ac:dyDescent="0.15">
      <c r="C137" s="1"/>
      <c r="D137" s="1"/>
      <c r="E137" s="1"/>
      <c r="F137" s="1"/>
      <c r="G137" s="1"/>
      <c r="H137" s="3"/>
      <c r="I137" s="3"/>
      <c r="J137" s="3"/>
      <c r="K137" s="3"/>
      <c r="L137" s="3"/>
      <c r="M137" s="3"/>
    </row>
    <row r="138" spans="3:13" ht="13" x14ac:dyDescent="0.15">
      <c r="C138" s="1"/>
      <c r="D138" s="1"/>
      <c r="E138" s="1"/>
      <c r="F138" s="1"/>
      <c r="G138" s="1"/>
      <c r="H138" s="3"/>
      <c r="I138" s="3"/>
      <c r="J138" s="3"/>
      <c r="K138" s="3"/>
      <c r="L138" s="3"/>
      <c r="M138" s="3"/>
    </row>
    <row r="139" spans="3:13" ht="13" x14ac:dyDescent="0.15">
      <c r="C139" s="1"/>
      <c r="D139" s="1"/>
      <c r="E139" s="1"/>
      <c r="F139" s="1"/>
      <c r="G139" s="1"/>
      <c r="H139" s="3"/>
      <c r="I139" s="3"/>
      <c r="J139" s="3"/>
      <c r="K139" s="3"/>
      <c r="L139" s="3"/>
      <c r="M139" s="3"/>
    </row>
    <row r="140" spans="3:13" ht="13" x14ac:dyDescent="0.15">
      <c r="C140" s="1"/>
      <c r="D140" s="1"/>
      <c r="E140" s="1"/>
      <c r="F140" s="1"/>
      <c r="G140" s="1"/>
      <c r="H140" s="3"/>
      <c r="I140" s="3"/>
      <c r="J140" s="3"/>
      <c r="K140" s="3"/>
      <c r="L140" s="3"/>
      <c r="M140" s="3"/>
    </row>
    <row r="141" spans="3:13" ht="13" x14ac:dyDescent="0.15">
      <c r="C141" s="1"/>
      <c r="D141" s="1"/>
      <c r="E141" s="1"/>
      <c r="F141" s="1"/>
      <c r="G141" s="1"/>
      <c r="H141" s="3"/>
      <c r="I141" s="3"/>
      <c r="J141" s="3"/>
      <c r="K141" s="3"/>
      <c r="L141" s="3"/>
      <c r="M141" s="3"/>
    </row>
    <row r="142" spans="3:13" ht="13" x14ac:dyDescent="0.15">
      <c r="C142" s="1"/>
      <c r="D142" s="1"/>
      <c r="E142" s="1"/>
      <c r="F142" s="1"/>
      <c r="G142" s="1"/>
      <c r="H142" s="3"/>
      <c r="I142" s="3"/>
      <c r="J142" s="3"/>
      <c r="K142" s="3"/>
      <c r="L142" s="3"/>
      <c r="M142" s="3"/>
    </row>
    <row r="143" spans="3:13" ht="13" x14ac:dyDescent="0.15">
      <c r="C143" s="1"/>
      <c r="D143" s="1"/>
      <c r="E143" s="1"/>
      <c r="F143" s="1"/>
      <c r="G143" s="1"/>
      <c r="H143" s="3"/>
      <c r="I143" s="3"/>
      <c r="J143" s="3"/>
      <c r="K143" s="3"/>
      <c r="L143" s="3"/>
      <c r="M143" s="3"/>
    </row>
    <row r="144" spans="3:13" ht="13" x14ac:dyDescent="0.15">
      <c r="C144" s="1"/>
      <c r="D144" s="1"/>
      <c r="E144" s="1"/>
      <c r="F144" s="1"/>
      <c r="G144" s="1"/>
      <c r="H144" s="3"/>
      <c r="I144" s="3"/>
      <c r="J144" s="3"/>
      <c r="K144" s="3"/>
      <c r="L144" s="3"/>
      <c r="M144" s="3"/>
    </row>
    <row r="145" spans="3:13" ht="13" x14ac:dyDescent="0.15">
      <c r="C145" s="1"/>
      <c r="D145" s="1"/>
      <c r="E145" s="1"/>
      <c r="F145" s="1"/>
      <c r="G145" s="1"/>
      <c r="H145" s="3"/>
      <c r="I145" s="3"/>
      <c r="J145" s="3"/>
      <c r="K145" s="3"/>
      <c r="L145" s="3"/>
      <c r="M145" s="3"/>
    </row>
    <row r="146" spans="3:13" ht="13" x14ac:dyDescent="0.15">
      <c r="C146" s="1"/>
      <c r="D146" s="1"/>
      <c r="E146" s="1"/>
      <c r="F146" s="1"/>
      <c r="G146" s="1"/>
      <c r="H146" s="3"/>
      <c r="I146" s="3"/>
      <c r="J146" s="3"/>
      <c r="K146" s="3"/>
      <c r="L146" s="3"/>
      <c r="M146" s="3"/>
    </row>
    <row r="147" spans="3:13" ht="13" x14ac:dyDescent="0.15">
      <c r="C147" s="1"/>
      <c r="D147" s="1"/>
      <c r="E147" s="1"/>
      <c r="F147" s="1"/>
      <c r="G147" s="1"/>
      <c r="H147" s="3"/>
      <c r="I147" s="3"/>
      <c r="J147" s="3"/>
      <c r="K147" s="3"/>
      <c r="L147" s="3"/>
      <c r="M147" s="3"/>
    </row>
    <row r="148" spans="3:13" ht="13" x14ac:dyDescent="0.15">
      <c r="C148" s="1"/>
      <c r="D148" s="1"/>
      <c r="E148" s="1"/>
      <c r="F148" s="1"/>
      <c r="G148" s="1"/>
      <c r="H148" s="3"/>
      <c r="I148" s="3"/>
      <c r="J148" s="3"/>
      <c r="K148" s="3"/>
      <c r="L148" s="3"/>
      <c r="M148" s="3"/>
    </row>
    <row r="149" spans="3:13" ht="13" x14ac:dyDescent="0.15">
      <c r="C149" s="1"/>
      <c r="D149" s="1"/>
      <c r="E149" s="1"/>
      <c r="F149" s="1"/>
      <c r="G149" s="1"/>
      <c r="H149" s="3"/>
      <c r="I149" s="3"/>
      <c r="J149" s="3"/>
      <c r="K149" s="3"/>
      <c r="L149" s="3"/>
      <c r="M149" s="3"/>
    </row>
    <row r="150" spans="3:13" ht="13" x14ac:dyDescent="0.15">
      <c r="C150" s="1"/>
      <c r="D150" s="1"/>
      <c r="E150" s="1"/>
      <c r="F150" s="1"/>
      <c r="G150" s="1"/>
      <c r="H150" s="3"/>
      <c r="I150" s="3"/>
      <c r="J150" s="3"/>
      <c r="K150" s="3"/>
      <c r="L150" s="3"/>
      <c r="M150" s="3"/>
    </row>
    <row r="151" spans="3:13" ht="13" x14ac:dyDescent="0.15">
      <c r="C151" s="1"/>
      <c r="D151" s="1"/>
      <c r="E151" s="1"/>
      <c r="F151" s="1"/>
      <c r="G151" s="1"/>
      <c r="H151" s="3"/>
      <c r="I151" s="3"/>
      <c r="J151" s="3"/>
      <c r="K151" s="3"/>
      <c r="L151" s="3"/>
      <c r="M151" s="3"/>
    </row>
    <row r="152" spans="3:13" ht="13" x14ac:dyDescent="0.15">
      <c r="C152" s="1"/>
      <c r="D152" s="1"/>
      <c r="E152" s="1"/>
      <c r="F152" s="1"/>
      <c r="G152" s="1"/>
      <c r="H152" s="3"/>
      <c r="I152" s="3"/>
      <c r="J152" s="3"/>
      <c r="K152" s="3"/>
      <c r="L152" s="3"/>
      <c r="M152" s="3"/>
    </row>
    <row r="153" spans="3:13" ht="13" x14ac:dyDescent="0.15">
      <c r="C153" s="1"/>
      <c r="D153" s="1"/>
      <c r="E153" s="1"/>
      <c r="F153" s="1"/>
      <c r="G153" s="1"/>
      <c r="H153" s="3"/>
      <c r="I153" s="3"/>
      <c r="J153" s="3"/>
      <c r="K153" s="3"/>
      <c r="L153" s="3"/>
      <c r="M153" s="3"/>
    </row>
    <row r="154" spans="3:13" ht="13" x14ac:dyDescent="0.15">
      <c r="C154" s="1"/>
      <c r="D154" s="1"/>
      <c r="E154" s="1"/>
      <c r="F154" s="1"/>
      <c r="G154" s="1"/>
      <c r="H154" s="3"/>
      <c r="I154" s="3"/>
      <c r="J154" s="3"/>
      <c r="K154" s="3"/>
      <c r="L154" s="3"/>
      <c r="M154" s="3"/>
    </row>
    <row r="155" spans="3:13" ht="13" x14ac:dyDescent="0.15">
      <c r="C155" s="1"/>
      <c r="D155" s="1"/>
      <c r="E155" s="1"/>
      <c r="F155" s="1"/>
      <c r="G155" s="1"/>
      <c r="H155" s="3"/>
      <c r="I155" s="3"/>
      <c r="J155" s="3"/>
      <c r="K155" s="3"/>
      <c r="L155" s="3"/>
      <c r="M155" s="3"/>
    </row>
    <row r="156" spans="3:13" ht="13" x14ac:dyDescent="0.15">
      <c r="C156" s="1"/>
      <c r="D156" s="1"/>
      <c r="E156" s="1"/>
      <c r="F156" s="1"/>
      <c r="G156" s="1"/>
      <c r="H156" s="3"/>
      <c r="I156" s="3"/>
      <c r="J156" s="3"/>
      <c r="K156" s="3"/>
      <c r="L156" s="3"/>
      <c r="M156" s="3"/>
    </row>
    <row r="157" spans="3:13" ht="13" x14ac:dyDescent="0.15">
      <c r="C157" s="1"/>
      <c r="D157" s="1"/>
      <c r="E157" s="1"/>
      <c r="F157" s="1"/>
      <c r="G157" s="1"/>
      <c r="H157" s="3"/>
      <c r="I157" s="3"/>
      <c r="J157" s="3"/>
      <c r="K157" s="3"/>
      <c r="L157" s="3"/>
      <c r="M157" s="3"/>
    </row>
    <row r="158" spans="3:13" ht="13" x14ac:dyDescent="0.15">
      <c r="C158" s="1"/>
      <c r="D158" s="1"/>
      <c r="E158" s="1"/>
      <c r="F158" s="1"/>
      <c r="G158" s="1"/>
      <c r="H158" s="3"/>
      <c r="I158" s="3"/>
      <c r="J158" s="3"/>
      <c r="K158" s="3"/>
      <c r="L158" s="3"/>
      <c r="M158" s="3"/>
    </row>
    <row r="159" spans="3:13" ht="13" x14ac:dyDescent="0.15">
      <c r="C159" s="1"/>
      <c r="D159" s="1"/>
      <c r="E159" s="1"/>
      <c r="F159" s="1"/>
      <c r="G159" s="1"/>
      <c r="H159" s="3"/>
      <c r="I159" s="3"/>
      <c r="J159" s="3"/>
      <c r="K159" s="3"/>
      <c r="L159" s="3"/>
      <c r="M159" s="3"/>
    </row>
    <row r="160" spans="3:13" ht="13" x14ac:dyDescent="0.15">
      <c r="C160" s="1"/>
      <c r="D160" s="1"/>
      <c r="E160" s="1"/>
      <c r="F160" s="1"/>
      <c r="G160" s="1"/>
      <c r="H160" s="3"/>
      <c r="I160" s="3"/>
      <c r="J160" s="3"/>
      <c r="K160" s="3"/>
      <c r="L160" s="3"/>
      <c r="M160" s="3"/>
    </row>
    <row r="161" spans="3:13" ht="13" x14ac:dyDescent="0.15">
      <c r="C161" s="1"/>
      <c r="D161" s="1"/>
      <c r="E161" s="1"/>
      <c r="F161" s="1"/>
      <c r="G161" s="1"/>
      <c r="H161" s="3"/>
      <c r="I161" s="3"/>
      <c r="J161" s="3"/>
      <c r="K161" s="3"/>
      <c r="L161" s="3"/>
      <c r="M161" s="3"/>
    </row>
    <row r="162" spans="3:13" ht="13" x14ac:dyDescent="0.15">
      <c r="C162" s="1"/>
      <c r="D162" s="1"/>
      <c r="E162" s="1"/>
      <c r="F162" s="1"/>
      <c r="G162" s="1"/>
      <c r="H162" s="3"/>
      <c r="I162" s="3"/>
      <c r="J162" s="3"/>
      <c r="K162" s="3"/>
      <c r="L162" s="3"/>
      <c r="M162" s="3"/>
    </row>
    <row r="163" spans="3:13" ht="13" x14ac:dyDescent="0.15">
      <c r="C163" s="1"/>
      <c r="D163" s="1"/>
      <c r="E163" s="1"/>
      <c r="F163" s="1"/>
      <c r="G163" s="1"/>
      <c r="H163" s="3"/>
      <c r="I163" s="3"/>
      <c r="J163" s="3"/>
      <c r="K163" s="3"/>
      <c r="L163" s="3"/>
      <c r="M163" s="3"/>
    </row>
    <row r="164" spans="3:13" ht="13" x14ac:dyDescent="0.15">
      <c r="C164" s="1"/>
      <c r="D164" s="1"/>
      <c r="E164" s="1"/>
      <c r="F164" s="1"/>
      <c r="G164" s="1"/>
      <c r="H164" s="3"/>
      <c r="I164" s="3"/>
      <c r="J164" s="3"/>
      <c r="K164" s="3"/>
      <c r="L164" s="3"/>
      <c r="M164" s="3"/>
    </row>
    <row r="165" spans="3:13" ht="13" x14ac:dyDescent="0.15">
      <c r="C165" s="1"/>
      <c r="D165" s="1"/>
      <c r="E165" s="1"/>
      <c r="F165" s="1"/>
      <c r="G165" s="1"/>
      <c r="H165" s="3"/>
      <c r="I165" s="3"/>
      <c r="J165" s="3"/>
      <c r="K165" s="3"/>
      <c r="L165" s="3"/>
      <c r="M165" s="3"/>
    </row>
    <row r="166" spans="3:13" ht="13" x14ac:dyDescent="0.15">
      <c r="C166" s="1"/>
      <c r="D166" s="1"/>
      <c r="E166" s="1"/>
      <c r="F166" s="1"/>
      <c r="G166" s="1"/>
      <c r="H166" s="3"/>
      <c r="I166" s="3"/>
      <c r="J166" s="3"/>
      <c r="K166" s="3"/>
      <c r="L166" s="3"/>
      <c r="M166" s="3"/>
    </row>
    <row r="167" spans="3:13" ht="13" x14ac:dyDescent="0.15">
      <c r="C167" s="1"/>
      <c r="D167" s="1"/>
      <c r="E167" s="1"/>
      <c r="F167" s="1"/>
      <c r="G167" s="1"/>
      <c r="H167" s="3"/>
      <c r="I167" s="3"/>
      <c r="J167" s="3"/>
      <c r="K167" s="3"/>
      <c r="L167" s="3"/>
      <c r="M167" s="3"/>
    </row>
    <row r="168" spans="3:13" ht="13" x14ac:dyDescent="0.15">
      <c r="C168" s="1"/>
      <c r="D168" s="1"/>
      <c r="E168" s="1"/>
      <c r="F168" s="1"/>
      <c r="G168" s="1"/>
      <c r="H168" s="3"/>
      <c r="I168" s="3"/>
      <c r="J168" s="3"/>
      <c r="K168" s="3"/>
      <c r="L168" s="3"/>
      <c r="M168" s="3"/>
    </row>
    <row r="169" spans="3:13" ht="13" x14ac:dyDescent="0.15">
      <c r="C169" s="1"/>
      <c r="D169" s="1"/>
      <c r="E169" s="1"/>
      <c r="F169" s="1"/>
      <c r="G169" s="1"/>
      <c r="H169" s="3"/>
      <c r="I169" s="3"/>
      <c r="J169" s="3"/>
      <c r="K169" s="3"/>
      <c r="L169" s="3"/>
      <c r="M169" s="3"/>
    </row>
    <row r="170" spans="3:13" ht="13" x14ac:dyDescent="0.15">
      <c r="C170" s="1"/>
      <c r="D170" s="1"/>
      <c r="E170" s="1"/>
      <c r="F170" s="1"/>
      <c r="G170" s="1"/>
      <c r="H170" s="3"/>
      <c r="I170" s="3"/>
      <c r="J170" s="3"/>
      <c r="K170" s="3"/>
      <c r="L170" s="3"/>
      <c r="M170" s="3"/>
    </row>
    <row r="171" spans="3:13" ht="13" x14ac:dyDescent="0.15">
      <c r="C171" s="1"/>
      <c r="D171" s="1"/>
      <c r="E171" s="1"/>
      <c r="F171" s="1"/>
      <c r="G171" s="1"/>
      <c r="H171" s="3"/>
      <c r="I171" s="3"/>
      <c r="J171" s="3"/>
      <c r="K171" s="3"/>
      <c r="L171" s="3"/>
      <c r="M171" s="3"/>
    </row>
    <row r="172" spans="3:13" ht="13" x14ac:dyDescent="0.15">
      <c r="C172" s="1"/>
      <c r="D172" s="1"/>
      <c r="E172" s="1"/>
      <c r="F172" s="1"/>
      <c r="G172" s="1"/>
      <c r="H172" s="3"/>
      <c r="I172" s="3"/>
      <c r="J172" s="3"/>
      <c r="K172" s="3"/>
      <c r="L172" s="3"/>
      <c r="M172" s="3"/>
    </row>
    <row r="173" spans="3:13" ht="13" x14ac:dyDescent="0.15">
      <c r="C173" s="1"/>
      <c r="D173" s="1"/>
      <c r="E173" s="1"/>
      <c r="F173" s="1"/>
      <c r="G173" s="1"/>
      <c r="H173" s="3"/>
      <c r="I173" s="3"/>
      <c r="J173" s="3"/>
      <c r="K173" s="3"/>
      <c r="L173" s="3"/>
      <c r="M173" s="3"/>
    </row>
    <row r="174" spans="3:13" ht="13" x14ac:dyDescent="0.15">
      <c r="C174" s="1"/>
      <c r="D174" s="1"/>
      <c r="E174" s="1"/>
      <c r="F174" s="1"/>
      <c r="G174" s="1"/>
      <c r="H174" s="3"/>
      <c r="I174" s="3"/>
      <c r="J174" s="3"/>
      <c r="K174" s="3"/>
      <c r="L174" s="3"/>
      <c r="M174" s="3"/>
    </row>
    <row r="175" spans="3:13" ht="13" x14ac:dyDescent="0.15">
      <c r="C175" s="1"/>
      <c r="D175" s="1"/>
      <c r="E175" s="1"/>
      <c r="F175" s="1"/>
      <c r="G175" s="1"/>
      <c r="H175" s="3"/>
      <c r="I175" s="3"/>
      <c r="J175" s="3"/>
      <c r="K175" s="3"/>
      <c r="L175" s="3"/>
      <c r="M175" s="3"/>
    </row>
    <row r="176" spans="3:13" ht="13" x14ac:dyDescent="0.15">
      <c r="C176" s="1"/>
      <c r="D176" s="1"/>
      <c r="E176" s="1"/>
      <c r="F176" s="1"/>
      <c r="G176" s="1"/>
      <c r="H176" s="3"/>
      <c r="I176" s="3"/>
      <c r="J176" s="3"/>
      <c r="K176" s="3"/>
      <c r="L176" s="3"/>
      <c r="M176" s="3"/>
    </row>
    <row r="177" spans="3:13" ht="13" x14ac:dyDescent="0.15">
      <c r="C177" s="1"/>
      <c r="D177" s="1"/>
      <c r="E177" s="1"/>
      <c r="F177" s="1"/>
      <c r="G177" s="1"/>
      <c r="H177" s="3"/>
      <c r="I177" s="3"/>
      <c r="J177" s="3"/>
      <c r="K177" s="3"/>
      <c r="L177" s="3"/>
      <c r="M177" s="3"/>
    </row>
    <row r="178" spans="3:13" ht="13" x14ac:dyDescent="0.15">
      <c r="C178" s="1"/>
      <c r="D178" s="1"/>
      <c r="E178" s="1"/>
      <c r="F178" s="1"/>
      <c r="G178" s="1"/>
      <c r="H178" s="3"/>
      <c r="I178" s="3"/>
      <c r="J178" s="3"/>
      <c r="K178" s="3"/>
      <c r="L178" s="3"/>
      <c r="M178" s="3"/>
    </row>
    <row r="179" spans="3:13" ht="13" x14ac:dyDescent="0.15">
      <c r="C179" s="1"/>
      <c r="D179" s="1"/>
      <c r="E179" s="1"/>
      <c r="F179" s="1"/>
      <c r="G179" s="1"/>
      <c r="H179" s="3"/>
      <c r="I179" s="3"/>
      <c r="J179" s="3"/>
      <c r="K179" s="3"/>
      <c r="L179" s="3"/>
      <c r="M179" s="3"/>
    </row>
    <row r="180" spans="3:13" ht="13" x14ac:dyDescent="0.15">
      <c r="C180" s="1"/>
      <c r="D180" s="1"/>
      <c r="E180" s="1"/>
      <c r="F180" s="1"/>
      <c r="G180" s="1"/>
      <c r="H180" s="3"/>
      <c r="I180" s="3"/>
      <c r="J180" s="3"/>
      <c r="K180" s="3"/>
      <c r="L180" s="3"/>
      <c r="M180" s="3"/>
    </row>
    <row r="181" spans="3:13" ht="13" x14ac:dyDescent="0.15">
      <c r="C181" s="1"/>
      <c r="D181" s="1"/>
      <c r="E181" s="1"/>
      <c r="F181" s="1"/>
      <c r="G181" s="1"/>
      <c r="H181" s="3"/>
      <c r="I181" s="3"/>
      <c r="J181" s="3"/>
      <c r="K181" s="3"/>
      <c r="L181" s="3"/>
      <c r="M181" s="3"/>
    </row>
    <row r="182" spans="3:13" ht="13" x14ac:dyDescent="0.15">
      <c r="C182" s="1"/>
      <c r="D182" s="1"/>
      <c r="E182" s="1"/>
      <c r="F182" s="1"/>
      <c r="G182" s="1"/>
      <c r="H182" s="3"/>
      <c r="I182" s="3"/>
      <c r="J182" s="3"/>
      <c r="K182" s="3"/>
      <c r="L182" s="3"/>
      <c r="M182" s="3"/>
    </row>
    <row r="183" spans="3:13" ht="13" x14ac:dyDescent="0.15">
      <c r="C183" s="1"/>
      <c r="D183" s="1"/>
      <c r="E183" s="1"/>
      <c r="F183" s="1"/>
      <c r="G183" s="1"/>
      <c r="H183" s="3"/>
      <c r="I183" s="3"/>
      <c r="J183" s="3"/>
      <c r="K183" s="3"/>
      <c r="L183" s="3"/>
      <c r="M183" s="3"/>
    </row>
    <row r="184" spans="3:13" ht="13" x14ac:dyDescent="0.15">
      <c r="C184" s="1"/>
      <c r="D184" s="1"/>
      <c r="E184" s="1"/>
      <c r="F184" s="1"/>
      <c r="G184" s="1"/>
      <c r="H184" s="3"/>
      <c r="I184" s="3"/>
      <c r="J184" s="3"/>
      <c r="K184" s="3"/>
      <c r="L184" s="3"/>
      <c r="M184" s="3"/>
    </row>
    <row r="185" spans="3:13" ht="13" x14ac:dyDescent="0.15">
      <c r="C185" s="1"/>
      <c r="D185" s="1"/>
      <c r="E185" s="1"/>
      <c r="F185" s="1"/>
      <c r="G185" s="1"/>
      <c r="H185" s="3"/>
      <c r="I185" s="3"/>
      <c r="J185" s="3"/>
      <c r="K185" s="3"/>
      <c r="L185" s="3"/>
      <c r="M185" s="3"/>
    </row>
    <row r="186" spans="3:13" ht="13" x14ac:dyDescent="0.15">
      <c r="C186" s="1"/>
      <c r="D186" s="1"/>
      <c r="E186" s="1"/>
      <c r="F186" s="1"/>
      <c r="G186" s="1"/>
      <c r="H186" s="3"/>
      <c r="I186" s="3"/>
      <c r="J186" s="3"/>
      <c r="K186" s="3"/>
      <c r="L186" s="3"/>
      <c r="M186" s="3"/>
    </row>
    <row r="187" spans="3:13" ht="13" x14ac:dyDescent="0.15">
      <c r="C187" s="1"/>
      <c r="D187" s="1"/>
      <c r="E187" s="1"/>
      <c r="F187" s="1"/>
      <c r="G187" s="1"/>
      <c r="H187" s="3"/>
      <c r="I187" s="3"/>
      <c r="J187" s="3"/>
      <c r="K187" s="3"/>
      <c r="L187" s="3"/>
      <c r="M187" s="3"/>
    </row>
    <row r="188" spans="3:13" ht="13" x14ac:dyDescent="0.15">
      <c r="C188" s="1"/>
      <c r="D188" s="1"/>
      <c r="E188" s="1"/>
      <c r="F188" s="1"/>
      <c r="G188" s="1"/>
      <c r="H188" s="3"/>
      <c r="I188" s="3"/>
      <c r="J188" s="3"/>
      <c r="K188" s="3"/>
      <c r="L188" s="3"/>
      <c r="M188" s="3"/>
    </row>
    <row r="189" spans="3:13" ht="13" x14ac:dyDescent="0.15">
      <c r="C189" s="1"/>
      <c r="D189" s="1"/>
      <c r="E189" s="1"/>
      <c r="F189" s="1"/>
      <c r="G189" s="1"/>
      <c r="H189" s="3"/>
      <c r="I189" s="3"/>
      <c r="J189" s="3"/>
      <c r="K189" s="3"/>
      <c r="L189" s="3"/>
      <c r="M189" s="3"/>
    </row>
    <row r="190" spans="3:13" ht="13" x14ac:dyDescent="0.15">
      <c r="C190" s="1"/>
      <c r="D190" s="1"/>
      <c r="E190" s="1"/>
      <c r="F190" s="1"/>
      <c r="G190" s="1"/>
      <c r="H190" s="3"/>
      <c r="I190" s="3"/>
      <c r="J190" s="3"/>
      <c r="K190" s="3"/>
      <c r="L190" s="3"/>
      <c r="M190" s="3"/>
    </row>
    <row r="191" spans="3:13" ht="13" x14ac:dyDescent="0.15">
      <c r="C191" s="1"/>
      <c r="D191" s="1"/>
      <c r="E191" s="1"/>
      <c r="F191" s="1"/>
      <c r="G191" s="1"/>
      <c r="H191" s="3"/>
      <c r="I191" s="3"/>
      <c r="J191" s="3"/>
      <c r="K191" s="3"/>
      <c r="L191" s="3"/>
      <c r="M191" s="3"/>
    </row>
    <row r="192" spans="3:13" ht="13" x14ac:dyDescent="0.15">
      <c r="C192" s="1"/>
      <c r="D192" s="1"/>
      <c r="E192" s="1"/>
      <c r="F192" s="1"/>
      <c r="G192" s="1"/>
      <c r="H192" s="3"/>
      <c r="I192" s="3"/>
      <c r="J192" s="3"/>
      <c r="K192" s="3"/>
      <c r="L192" s="3"/>
      <c r="M192" s="3"/>
    </row>
    <row r="193" spans="3:13" ht="13" x14ac:dyDescent="0.15">
      <c r="C193" s="1"/>
      <c r="D193" s="1"/>
      <c r="E193" s="1"/>
      <c r="F193" s="1"/>
      <c r="G193" s="1"/>
      <c r="H193" s="3"/>
      <c r="I193" s="3"/>
      <c r="J193" s="3"/>
      <c r="K193" s="3"/>
      <c r="L193" s="3"/>
      <c r="M193" s="3"/>
    </row>
    <row r="194" spans="3:13" ht="13" x14ac:dyDescent="0.15">
      <c r="C194" s="1"/>
      <c r="D194" s="1"/>
      <c r="E194" s="1"/>
      <c r="F194" s="1"/>
      <c r="G194" s="1"/>
      <c r="H194" s="3"/>
      <c r="I194" s="3"/>
      <c r="J194" s="3"/>
      <c r="K194" s="3"/>
      <c r="L194" s="3"/>
      <c r="M194" s="3"/>
    </row>
    <row r="195" spans="3:13" ht="13" x14ac:dyDescent="0.15">
      <c r="C195" s="1"/>
      <c r="D195" s="1"/>
      <c r="E195" s="1"/>
      <c r="F195" s="1"/>
      <c r="G195" s="1"/>
      <c r="H195" s="3"/>
      <c r="I195" s="3"/>
      <c r="J195" s="3"/>
      <c r="K195" s="3"/>
      <c r="L195" s="3"/>
      <c r="M195" s="3"/>
    </row>
    <row r="196" spans="3:13" ht="13" x14ac:dyDescent="0.15">
      <c r="C196" s="1"/>
      <c r="D196" s="1"/>
      <c r="E196" s="1"/>
      <c r="F196" s="1"/>
      <c r="G196" s="1"/>
      <c r="H196" s="3"/>
      <c r="I196" s="3"/>
      <c r="J196" s="3"/>
      <c r="K196" s="3"/>
      <c r="L196" s="3"/>
      <c r="M196" s="3"/>
    </row>
    <row r="197" spans="3:13" ht="13" x14ac:dyDescent="0.15">
      <c r="C197" s="1"/>
      <c r="D197" s="1"/>
      <c r="E197" s="1"/>
      <c r="F197" s="1"/>
      <c r="G197" s="1"/>
      <c r="H197" s="3"/>
      <c r="I197" s="3"/>
      <c r="J197" s="3"/>
      <c r="K197" s="3"/>
      <c r="L197" s="3"/>
      <c r="M197" s="3"/>
    </row>
    <row r="198" spans="3:13" ht="13" x14ac:dyDescent="0.15">
      <c r="C198" s="1"/>
      <c r="D198" s="1"/>
      <c r="E198" s="1"/>
      <c r="F198" s="1"/>
      <c r="G198" s="1"/>
      <c r="H198" s="3"/>
      <c r="I198" s="3"/>
      <c r="J198" s="3"/>
      <c r="K198" s="3"/>
      <c r="L198" s="3"/>
      <c r="M198" s="3"/>
    </row>
    <row r="199" spans="3:13" ht="13" x14ac:dyDescent="0.15">
      <c r="C199" s="1"/>
      <c r="D199" s="1"/>
      <c r="E199" s="1"/>
      <c r="F199" s="1"/>
      <c r="G199" s="1"/>
      <c r="H199" s="3"/>
      <c r="I199" s="3"/>
      <c r="J199" s="3"/>
      <c r="K199" s="3"/>
      <c r="L199" s="3"/>
      <c r="M199" s="3"/>
    </row>
    <row r="200" spans="3:13" ht="13" x14ac:dyDescent="0.15">
      <c r="C200" s="1"/>
      <c r="D200" s="1"/>
      <c r="E200" s="1"/>
      <c r="F200" s="1"/>
      <c r="G200" s="1"/>
      <c r="H200" s="3"/>
      <c r="I200" s="3"/>
      <c r="J200" s="3"/>
      <c r="K200" s="3"/>
      <c r="L200" s="3"/>
      <c r="M200" s="3"/>
    </row>
    <row r="201" spans="3:13" ht="13" x14ac:dyDescent="0.15">
      <c r="C201" s="1"/>
      <c r="D201" s="1"/>
      <c r="E201" s="1"/>
      <c r="F201" s="1"/>
      <c r="G201" s="1"/>
      <c r="H201" s="3"/>
      <c r="I201" s="3"/>
      <c r="J201" s="3"/>
      <c r="K201" s="3"/>
      <c r="L201" s="3"/>
      <c r="M201" s="3"/>
    </row>
    <row r="202" spans="3:13" ht="13" x14ac:dyDescent="0.15">
      <c r="C202" s="1"/>
      <c r="D202" s="1"/>
      <c r="E202" s="1"/>
      <c r="F202" s="1"/>
      <c r="G202" s="1"/>
      <c r="H202" s="3"/>
      <c r="I202" s="3"/>
      <c r="J202" s="3"/>
      <c r="K202" s="3"/>
      <c r="L202" s="3"/>
      <c r="M202" s="3"/>
    </row>
    <row r="203" spans="3:13" ht="13" x14ac:dyDescent="0.15">
      <c r="C203" s="1"/>
      <c r="D203" s="1"/>
      <c r="E203" s="1"/>
      <c r="F203" s="1"/>
      <c r="G203" s="1"/>
      <c r="H203" s="3"/>
      <c r="I203" s="3"/>
      <c r="J203" s="3"/>
      <c r="K203" s="3"/>
      <c r="L203" s="3"/>
      <c r="M203" s="3"/>
    </row>
    <row r="204" spans="3:13" ht="13" x14ac:dyDescent="0.15">
      <c r="C204" s="1"/>
      <c r="D204" s="1"/>
      <c r="E204" s="1"/>
      <c r="F204" s="1"/>
      <c r="G204" s="1"/>
      <c r="H204" s="3"/>
      <c r="I204" s="3"/>
      <c r="J204" s="3"/>
      <c r="K204" s="3"/>
      <c r="L204" s="3"/>
      <c r="M204" s="3"/>
    </row>
    <row r="205" spans="3:13" ht="13" x14ac:dyDescent="0.15">
      <c r="C205" s="1"/>
      <c r="D205" s="1"/>
      <c r="E205" s="1"/>
      <c r="F205" s="1"/>
      <c r="G205" s="1"/>
      <c r="H205" s="3"/>
      <c r="I205" s="3"/>
      <c r="J205" s="3"/>
      <c r="K205" s="3"/>
      <c r="L205" s="3"/>
      <c r="M205" s="3"/>
    </row>
    <row r="206" spans="3:13" ht="13" x14ac:dyDescent="0.15">
      <c r="C206" s="1"/>
      <c r="D206" s="1"/>
      <c r="E206" s="1"/>
      <c r="F206" s="1"/>
      <c r="G206" s="1"/>
      <c r="H206" s="3"/>
      <c r="I206" s="3"/>
      <c r="J206" s="3"/>
      <c r="K206" s="3"/>
      <c r="L206" s="3"/>
      <c r="M206" s="3"/>
    </row>
    <row r="207" spans="3:13" ht="13" x14ac:dyDescent="0.15">
      <c r="C207" s="1"/>
      <c r="D207" s="1"/>
      <c r="E207" s="1"/>
      <c r="F207" s="1"/>
      <c r="G207" s="1"/>
      <c r="H207" s="3"/>
      <c r="I207" s="3"/>
      <c r="J207" s="3"/>
      <c r="K207" s="3"/>
      <c r="L207" s="3"/>
      <c r="M207" s="3"/>
    </row>
    <row r="208" spans="3:13" ht="13" x14ac:dyDescent="0.15">
      <c r="C208" s="1"/>
      <c r="D208" s="1"/>
      <c r="E208" s="1"/>
      <c r="F208" s="1"/>
      <c r="G208" s="1"/>
      <c r="H208" s="3"/>
      <c r="I208" s="3"/>
      <c r="J208" s="3"/>
      <c r="K208" s="3"/>
      <c r="L208" s="3"/>
      <c r="M208" s="3"/>
    </row>
    <row r="209" spans="3:13" ht="13" x14ac:dyDescent="0.15">
      <c r="C209" s="1"/>
      <c r="D209" s="1"/>
      <c r="E209" s="1"/>
      <c r="F209" s="1"/>
      <c r="G209" s="1"/>
      <c r="H209" s="3"/>
      <c r="I209" s="3"/>
      <c r="J209" s="3"/>
      <c r="K209" s="3"/>
      <c r="L209" s="3"/>
      <c r="M209" s="3"/>
    </row>
    <row r="210" spans="3:13" ht="13" x14ac:dyDescent="0.15">
      <c r="C210" s="1"/>
      <c r="D210" s="1"/>
      <c r="E210" s="1"/>
      <c r="F210" s="1"/>
      <c r="G210" s="1"/>
      <c r="H210" s="3"/>
      <c r="I210" s="3"/>
      <c r="J210" s="3"/>
      <c r="K210" s="3"/>
      <c r="L210" s="3"/>
      <c r="M210" s="3"/>
    </row>
    <row r="211" spans="3:13" ht="13" x14ac:dyDescent="0.15">
      <c r="C211" s="1"/>
      <c r="D211" s="1"/>
      <c r="E211" s="1"/>
      <c r="F211" s="1"/>
      <c r="G211" s="1"/>
      <c r="H211" s="3"/>
      <c r="I211" s="3"/>
      <c r="J211" s="3"/>
      <c r="K211" s="3"/>
      <c r="L211" s="3"/>
      <c r="M211" s="3"/>
    </row>
    <row r="212" spans="3:13" ht="13" x14ac:dyDescent="0.15">
      <c r="C212" s="1"/>
      <c r="D212" s="1"/>
      <c r="E212" s="1"/>
      <c r="F212" s="1"/>
      <c r="G212" s="1"/>
      <c r="H212" s="3"/>
      <c r="I212" s="3"/>
      <c r="J212" s="3"/>
      <c r="K212" s="3"/>
      <c r="L212" s="3"/>
      <c r="M212" s="3"/>
    </row>
    <row r="213" spans="3:13" ht="13" x14ac:dyDescent="0.15">
      <c r="C213" s="1"/>
      <c r="D213" s="1"/>
      <c r="E213" s="1"/>
      <c r="F213" s="1"/>
      <c r="G213" s="1"/>
      <c r="H213" s="3"/>
      <c r="I213" s="3"/>
      <c r="J213" s="3"/>
      <c r="K213" s="3"/>
      <c r="L213" s="3"/>
      <c r="M213" s="3"/>
    </row>
    <row r="214" spans="3:13" ht="13" x14ac:dyDescent="0.15">
      <c r="C214" s="1"/>
      <c r="D214" s="1"/>
      <c r="E214" s="1"/>
      <c r="F214" s="1"/>
      <c r="G214" s="1"/>
      <c r="H214" s="3"/>
      <c r="I214" s="3"/>
      <c r="J214" s="3"/>
      <c r="K214" s="3"/>
      <c r="L214" s="3"/>
      <c r="M214" s="3"/>
    </row>
    <row r="215" spans="3:13" ht="13" x14ac:dyDescent="0.15">
      <c r="C215" s="1"/>
      <c r="D215" s="1"/>
      <c r="E215" s="1"/>
      <c r="F215" s="1"/>
      <c r="G215" s="1"/>
      <c r="H215" s="3"/>
      <c r="I215" s="3"/>
      <c r="J215" s="3"/>
      <c r="K215" s="3"/>
      <c r="L215" s="3"/>
      <c r="M215" s="3"/>
    </row>
    <row r="216" spans="3:13" ht="13" x14ac:dyDescent="0.15">
      <c r="C216" s="1"/>
      <c r="D216" s="1"/>
      <c r="E216" s="1"/>
      <c r="F216" s="1"/>
      <c r="G216" s="1"/>
      <c r="H216" s="3"/>
      <c r="I216" s="3"/>
      <c r="J216" s="3"/>
      <c r="K216" s="3"/>
      <c r="L216" s="3"/>
      <c r="M216" s="3"/>
    </row>
    <row r="217" spans="3:13" ht="13" x14ac:dyDescent="0.15">
      <c r="C217" s="1"/>
      <c r="D217" s="1"/>
      <c r="E217" s="1"/>
      <c r="F217" s="1"/>
      <c r="G217" s="1"/>
      <c r="H217" s="3"/>
      <c r="I217" s="3"/>
      <c r="J217" s="3"/>
      <c r="K217" s="3"/>
      <c r="L217" s="3"/>
      <c r="M217" s="3"/>
    </row>
    <row r="218" spans="3:13" ht="13" x14ac:dyDescent="0.15">
      <c r="C218" s="1"/>
      <c r="D218" s="1"/>
      <c r="E218" s="1"/>
      <c r="F218" s="1"/>
      <c r="G218" s="1"/>
      <c r="H218" s="3"/>
      <c r="I218" s="3"/>
      <c r="J218" s="3"/>
      <c r="K218" s="3"/>
      <c r="L218" s="3"/>
      <c r="M218" s="3"/>
    </row>
    <row r="219" spans="3:13" ht="13" x14ac:dyDescent="0.15">
      <c r="C219" s="1"/>
      <c r="D219" s="1"/>
      <c r="E219" s="1"/>
      <c r="F219" s="1"/>
      <c r="G219" s="1"/>
      <c r="H219" s="3"/>
      <c r="I219" s="3"/>
      <c r="J219" s="3"/>
      <c r="K219" s="3"/>
      <c r="L219" s="3"/>
      <c r="M219" s="3"/>
    </row>
    <row r="220" spans="3:13" ht="13" x14ac:dyDescent="0.15">
      <c r="C220" s="1"/>
      <c r="D220" s="1"/>
      <c r="E220" s="1"/>
      <c r="F220" s="1"/>
      <c r="G220" s="1"/>
      <c r="H220" s="3"/>
      <c r="I220" s="3"/>
      <c r="J220" s="3"/>
      <c r="K220" s="3"/>
      <c r="L220" s="3"/>
      <c r="M220" s="3"/>
    </row>
    <row r="221" spans="3:13" ht="13" x14ac:dyDescent="0.15">
      <c r="C221" s="1"/>
      <c r="D221" s="1"/>
      <c r="E221" s="1"/>
      <c r="F221" s="1"/>
      <c r="G221" s="1"/>
      <c r="H221" s="3"/>
      <c r="I221" s="3"/>
      <c r="J221" s="3"/>
      <c r="K221" s="3"/>
      <c r="L221" s="3"/>
      <c r="M221" s="3"/>
    </row>
    <row r="222" spans="3:13" ht="13" x14ac:dyDescent="0.15">
      <c r="C222" s="1"/>
      <c r="D222" s="1"/>
      <c r="E222" s="1"/>
      <c r="F222" s="1"/>
      <c r="G222" s="1"/>
      <c r="H222" s="3"/>
      <c r="I222" s="3"/>
      <c r="J222" s="3"/>
      <c r="K222" s="3"/>
      <c r="L222" s="3"/>
      <c r="M222" s="3"/>
    </row>
    <row r="223" spans="3:13" ht="13" x14ac:dyDescent="0.15">
      <c r="C223" s="1"/>
      <c r="D223" s="1"/>
      <c r="E223" s="1"/>
      <c r="F223" s="1"/>
      <c r="G223" s="1"/>
      <c r="H223" s="3"/>
      <c r="I223" s="3"/>
      <c r="J223" s="3"/>
      <c r="K223" s="3"/>
      <c r="L223" s="3"/>
      <c r="M223" s="3"/>
    </row>
    <row r="224" spans="3:13" ht="13" x14ac:dyDescent="0.15">
      <c r="C224" s="1"/>
      <c r="D224" s="1"/>
      <c r="E224" s="1"/>
      <c r="F224" s="1"/>
      <c r="G224" s="1"/>
      <c r="H224" s="3"/>
      <c r="I224" s="3"/>
      <c r="J224" s="3"/>
      <c r="K224" s="3"/>
      <c r="L224" s="3"/>
      <c r="M224" s="3"/>
    </row>
    <row r="225" spans="3:13" ht="13" x14ac:dyDescent="0.15">
      <c r="C225" s="1"/>
      <c r="D225" s="1"/>
      <c r="E225" s="1"/>
      <c r="F225" s="1"/>
      <c r="G225" s="1"/>
      <c r="H225" s="3"/>
      <c r="I225" s="3"/>
      <c r="J225" s="3"/>
      <c r="K225" s="3"/>
      <c r="L225" s="3"/>
      <c r="M225" s="3"/>
    </row>
    <row r="226" spans="3:13" ht="13" x14ac:dyDescent="0.15">
      <c r="C226" s="1"/>
      <c r="D226" s="1"/>
      <c r="E226" s="1"/>
      <c r="F226" s="1"/>
      <c r="G226" s="1"/>
      <c r="H226" s="3"/>
      <c r="I226" s="3"/>
      <c r="J226" s="3"/>
      <c r="K226" s="3"/>
      <c r="L226" s="3"/>
      <c r="M226" s="3"/>
    </row>
    <row r="227" spans="3:13" ht="13" x14ac:dyDescent="0.15">
      <c r="C227" s="1"/>
      <c r="D227" s="1"/>
      <c r="E227" s="1"/>
      <c r="F227" s="1"/>
      <c r="G227" s="1"/>
      <c r="H227" s="3"/>
      <c r="I227" s="3"/>
      <c r="J227" s="3"/>
      <c r="K227" s="3"/>
      <c r="L227" s="3"/>
      <c r="M227" s="3"/>
    </row>
    <row r="228" spans="3:13" ht="13" x14ac:dyDescent="0.15">
      <c r="C228" s="1"/>
      <c r="D228" s="1"/>
      <c r="E228" s="1"/>
      <c r="F228" s="1"/>
      <c r="G228" s="1"/>
      <c r="H228" s="3"/>
      <c r="I228" s="3"/>
      <c r="J228" s="3"/>
      <c r="K228" s="3"/>
      <c r="L228" s="3"/>
      <c r="M228" s="3"/>
    </row>
    <row r="229" spans="3:13" ht="13" x14ac:dyDescent="0.15">
      <c r="C229" s="1"/>
      <c r="D229" s="1"/>
      <c r="E229" s="1"/>
      <c r="F229" s="1"/>
      <c r="G229" s="1"/>
      <c r="H229" s="3"/>
      <c r="I229" s="3"/>
      <c r="J229" s="3"/>
      <c r="K229" s="3"/>
      <c r="L229" s="3"/>
      <c r="M229" s="3"/>
    </row>
    <row r="230" spans="3:13" ht="13" x14ac:dyDescent="0.15">
      <c r="C230" s="1"/>
      <c r="D230" s="1"/>
      <c r="E230" s="1"/>
      <c r="F230" s="1"/>
      <c r="G230" s="1"/>
      <c r="H230" s="3"/>
      <c r="I230" s="3"/>
      <c r="J230" s="3"/>
      <c r="K230" s="3"/>
      <c r="L230" s="3"/>
      <c r="M230" s="3"/>
    </row>
    <row r="231" spans="3:13" ht="13" x14ac:dyDescent="0.15">
      <c r="C231" s="1"/>
      <c r="D231" s="1"/>
      <c r="E231" s="1"/>
      <c r="F231" s="1"/>
      <c r="G231" s="1"/>
      <c r="H231" s="3"/>
      <c r="I231" s="3"/>
      <c r="J231" s="3"/>
      <c r="K231" s="3"/>
      <c r="L231" s="3"/>
      <c r="M231" s="3"/>
    </row>
    <row r="232" spans="3:13" ht="13" x14ac:dyDescent="0.15">
      <c r="C232" s="1"/>
      <c r="D232" s="1"/>
      <c r="E232" s="1"/>
      <c r="F232" s="1"/>
      <c r="G232" s="1"/>
      <c r="H232" s="3"/>
      <c r="I232" s="3"/>
      <c r="J232" s="3"/>
      <c r="K232" s="3"/>
      <c r="L232" s="3"/>
      <c r="M232" s="3"/>
    </row>
    <row r="233" spans="3:13" ht="13" x14ac:dyDescent="0.15">
      <c r="C233" s="1"/>
      <c r="D233" s="1"/>
      <c r="E233" s="1"/>
      <c r="F233" s="1"/>
      <c r="G233" s="1"/>
      <c r="H233" s="3"/>
      <c r="I233" s="3"/>
      <c r="J233" s="3"/>
      <c r="K233" s="3"/>
      <c r="L233" s="3"/>
      <c r="M233" s="3"/>
    </row>
    <row r="234" spans="3:13" ht="13" x14ac:dyDescent="0.15">
      <c r="C234" s="1"/>
      <c r="D234" s="1"/>
      <c r="E234" s="1"/>
      <c r="F234" s="1"/>
      <c r="G234" s="1"/>
      <c r="H234" s="3"/>
      <c r="I234" s="3"/>
      <c r="J234" s="3"/>
      <c r="K234" s="3"/>
      <c r="L234" s="3"/>
      <c r="M234" s="3"/>
    </row>
    <row r="235" spans="3:13" ht="13" x14ac:dyDescent="0.15">
      <c r="C235" s="1"/>
      <c r="D235" s="1"/>
      <c r="E235" s="1"/>
      <c r="F235" s="1"/>
      <c r="G235" s="1"/>
      <c r="H235" s="3"/>
      <c r="I235" s="3"/>
      <c r="J235" s="3"/>
      <c r="K235" s="3"/>
      <c r="L235" s="3"/>
      <c r="M235" s="3"/>
    </row>
    <row r="236" spans="3:13" ht="13" x14ac:dyDescent="0.15">
      <c r="C236" s="1"/>
      <c r="D236" s="1"/>
      <c r="E236" s="1"/>
      <c r="F236" s="1"/>
      <c r="G236" s="1"/>
      <c r="H236" s="3"/>
      <c r="I236" s="3"/>
      <c r="J236" s="3"/>
      <c r="K236" s="3"/>
      <c r="L236" s="3"/>
      <c r="M236" s="3"/>
    </row>
    <row r="237" spans="3:13" ht="13" x14ac:dyDescent="0.15">
      <c r="C237" s="1"/>
      <c r="D237" s="1"/>
      <c r="E237" s="1"/>
      <c r="F237" s="1"/>
      <c r="G237" s="1"/>
      <c r="H237" s="3"/>
      <c r="I237" s="3"/>
      <c r="J237" s="3"/>
      <c r="K237" s="3"/>
      <c r="L237" s="3"/>
      <c r="M237" s="3"/>
    </row>
    <row r="238" spans="3:13" ht="13" x14ac:dyDescent="0.15">
      <c r="C238" s="1"/>
      <c r="D238" s="1"/>
      <c r="E238" s="1"/>
      <c r="F238" s="1"/>
      <c r="G238" s="1"/>
      <c r="H238" s="3"/>
      <c r="I238" s="3"/>
      <c r="J238" s="3"/>
      <c r="K238" s="3"/>
      <c r="L238" s="3"/>
      <c r="M238" s="3"/>
    </row>
    <row r="239" spans="3:13" ht="13" x14ac:dyDescent="0.15">
      <c r="C239" s="1"/>
      <c r="D239" s="1"/>
      <c r="E239" s="1"/>
      <c r="F239" s="1"/>
      <c r="G239" s="1"/>
      <c r="H239" s="3"/>
      <c r="I239" s="3"/>
      <c r="J239" s="3"/>
      <c r="K239" s="3"/>
      <c r="L239" s="3"/>
      <c r="M239" s="3"/>
    </row>
    <row r="240" spans="3:13" ht="13" x14ac:dyDescent="0.15">
      <c r="C240" s="1"/>
      <c r="D240" s="1"/>
      <c r="E240" s="1"/>
      <c r="F240" s="1"/>
      <c r="G240" s="1"/>
      <c r="H240" s="3"/>
      <c r="I240" s="3"/>
      <c r="J240" s="3"/>
      <c r="K240" s="3"/>
      <c r="L240" s="3"/>
      <c r="M240" s="3"/>
    </row>
    <row r="241" spans="3:13" ht="13" x14ac:dyDescent="0.15">
      <c r="C241" s="1"/>
      <c r="D241" s="1"/>
      <c r="E241" s="1"/>
      <c r="F241" s="1"/>
      <c r="G241" s="1"/>
      <c r="H241" s="3"/>
      <c r="I241" s="3"/>
      <c r="J241" s="3"/>
      <c r="K241" s="3"/>
      <c r="L241" s="3"/>
      <c r="M241" s="3"/>
    </row>
    <row r="242" spans="3:13" ht="13" x14ac:dyDescent="0.15">
      <c r="C242" s="1"/>
      <c r="D242" s="1"/>
      <c r="E242" s="1"/>
      <c r="F242" s="1"/>
      <c r="G242" s="1"/>
      <c r="H242" s="3"/>
      <c r="I242" s="3"/>
      <c r="J242" s="3"/>
      <c r="K242" s="3"/>
      <c r="L242" s="3"/>
      <c r="M242" s="3"/>
    </row>
    <row r="243" spans="3:13" ht="13" x14ac:dyDescent="0.15">
      <c r="C243" s="1"/>
      <c r="D243" s="1"/>
      <c r="E243" s="1"/>
      <c r="F243" s="1"/>
      <c r="G243" s="1"/>
      <c r="H243" s="3"/>
      <c r="I243" s="3"/>
      <c r="J243" s="3"/>
      <c r="K243" s="3"/>
      <c r="L243" s="3"/>
      <c r="M243" s="3"/>
    </row>
    <row r="244" spans="3:13" ht="13" x14ac:dyDescent="0.15">
      <c r="C244" s="1"/>
      <c r="D244" s="1"/>
      <c r="E244" s="1"/>
      <c r="F244" s="1"/>
      <c r="G244" s="1"/>
      <c r="H244" s="3"/>
      <c r="I244" s="3"/>
      <c r="J244" s="3"/>
      <c r="K244" s="3"/>
      <c r="L244" s="3"/>
      <c r="M244" s="3"/>
    </row>
    <row r="245" spans="3:13" ht="13" x14ac:dyDescent="0.15">
      <c r="C245" s="1"/>
      <c r="D245" s="1"/>
      <c r="E245" s="1"/>
      <c r="F245" s="1"/>
      <c r="G245" s="1"/>
      <c r="H245" s="3"/>
      <c r="I245" s="3"/>
      <c r="J245" s="3"/>
      <c r="K245" s="3"/>
      <c r="L245" s="3"/>
      <c r="M245" s="3"/>
    </row>
    <row r="246" spans="3:13" ht="13" x14ac:dyDescent="0.15">
      <c r="C246" s="1"/>
      <c r="D246" s="1"/>
      <c r="E246" s="1"/>
      <c r="F246" s="1"/>
      <c r="G246" s="1"/>
      <c r="H246" s="3"/>
      <c r="I246" s="3"/>
      <c r="J246" s="3"/>
      <c r="K246" s="3"/>
      <c r="L246" s="3"/>
      <c r="M246" s="3"/>
    </row>
    <row r="247" spans="3:13" ht="13" x14ac:dyDescent="0.15">
      <c r="C247" s="1"/>
      <c r="D247" s="1"/>
      <c r="E247" s="1"/>
      <c r="F247" s="1"/>
      <c r="G247" s="1"/>
      <c r="H247" s="3"/>
      <c r="I247" s="3"/>
      <c r="J247" s="3"/>
      <c r="K247" s="3"/>
      <c r="L247" s="3"/>
      <c r="M247" s="3"/>
    </row>
    <row r="248" spans="3:13" ht="13" x14ac:dyDescent="0.15">
      <c r="C248" s="1"/>
      <c r="D248" s="1"/>
      <c r="E248" s="1"/>
      <c r="F248" s="1"/>
      <c r="G248" s="1"/>
      <c r="H248" s="3"/>
      <c r="I248" s="3"/>
      <c r="J248" s="3"/>
      <c r="K248" s="3"/>
      <c r="L248" s="3"/>
      <c r="M248" s="3"/>
    </row>
    <row r="249" spans="3:13" ht="13" x14ac:dyDescent="0.15">
      <c r="C249" s="1"/>
      <c r="D249" s="1"/>
      <c r="E249" s="1"/>
      <c r="F249" s="1"/>
      <c r="G249" s="1"/>
      <c r="H249" s="3"/>
      <c r="I249" s="3"/>
      <c r="J249" s="3"/>
      <c r="K249" s="3"/>
      <c r="L249" s="3"/>
      <c r="M249" s="3"/>
    </row>
    <row r="250" spans="3:13" ht="13" x14ac:dyDescent="0.15">
      <c r="C250" s="1"/>
      <c r="D250" s="1"/>
      <c r="E250" s="1"/>
      <c r="F250" s="1"/>
      <c r="G250" s="1"/>
      <c r="H250" s="3"/>
      <c r="I250" s="3"/>
      <c r="J250" s="3"/>
      <c r="K250" s="3"/>
      <c r="L250" s="3"/>
      <c r="M250" s="3"/>
    </row>
    <row r="251" spans="3:13" ht="13" x14ac:dyDescent="0.15">
      <c r="C251" s="1"/>
      <c r="D251" s="1"/>
      <c r="E251" s="1"/>
      <c r="F251" s="1"/>
      <c r="G251" s="1"/>
      <c r="H251" s="3"/>
      <c r="I251" s="3"/>
      <c r="J251" s="3"/>
      <c r="K251" s="3"/>
      <c r="L251" s="3"/>
      <c r="M251" s="3"/>
    </row>
    <row r="252" spans="3:13" ht="13" x14ac:dyDescent="0.15">
      <c r="C252" s="1"/>
      <c r="D252" s="1"/>
      <c r="E252" s="1"/>
      <c r="F252" s="1"/>
      <c r="G252" s="1"/>
      <c r="H252" s="3"/>
      <c r="I252" s="3"/>
      <c r="J252" s="3"/>
      <c r="K252" s="3"/>
      <c r="L252" s="3"/>
      <c r="M252" s="3"/>
    </row>
    <row r="253" spans="3:13" ht="13" x14ac:dyDescent="0.15">
      <c r="C253" s="1"/>
      <c r="D253" s="1"/>
      <c r="E253" s="1"/>
      <c r="F253" s="1"/>
      <c r="G253" s="1"/>
      <c r="H253" s="3"/>
      <c r="I253" s="3"/>
      <c r="J253" s="3"/>
      <c r="K253" s="3"/>
      <c r="L253" s="3"/>
      <c r="M253" s="3"/>
    </row>
    <row r="254" spans="3:13" ht="13" x14ac:dyDescent="0.15">
      <c r="C254" s="1"/>
      <c r="D254" s="1"/>
      <c r="E254" s="1"/>
      <c r="F254" s="1"/>
      <c r="G254" s="1"/>
      <c r="H254" s="3"/>
      <c r="I254" s="3"/>
      <c r="J254" s="3"/>
      <c r="K254" s="3"/>
      <c r="L254" s="3"/>
      <c r="M254" s="3"/>
    </row>
    <row r="255" spans="3:13" ht="13" x14ac:dyDescent="0.15">
      <c r="C255" s="1"/>
      <c r="D255" s="1"/>
      <c r="E255" s="1"/>
      <c r="F255" s="1"/>
      <c r="G255" s="1"/>
      <c r="H255" s="3"/>
      <c r="I255" s="3"/>
      <c r="J255" s="3"/>
      <c r="K255" s="3"/>
      <c r="L255" s="3"/>
      <c r="M255" s="3"/>
    </row>
    <row r="256" spans="3:13" ht="13" x14ac:dyDescent="0.15">
      <c r="C256" s="1"/>
      <c r="D256" s="1"/>
      <c r="E256" s="1"/>
      <c r="F256" s="1"/>
      <c r="G256" s="1"/>
      <c r="H256" s="3"/>
      <c r="I256" s="3"/>
      <c r="J256" s="3"/>
      <c r="K256" s="3"/>
      <c r="L256" s="3"/>
      <c r="M256" s="3"/>
    </row>
    <row r="257" spans="3:13" ht="13" x14ac:dyDescent="0.15">
      <c r="C257" s="1"/>
      <c r="D257" s="1"/>
      <c r="E257" s="1"/>
      <c r="F257" s="1"/>
      <c r="G257" s="1"/>
      <c r="H257" s="3"/>
      <c r="I257" s="3"/>
      <c r="J257" s="3"/>
      <c r="K257" s="3"/>
      <c r="L257" s="3"/>
      <c r="M257" s="3"/>
    </row>
    <row r="258" spans="3:13" ht="13" x14ac:dyDescent="0.15">
      <c r="C258" s="1"/>
      <c r="D258" s="1"/>
      <c r="E258" s="1"/>
      <c r="F258" s="1"/>
      <c r="G258" s="1"/>
      <c r="H258" s="3"/>
      <c r="I258" s="3"/>
      <c r="J258" s="3"/>
      <c r="K258" s="3"/>
      <c r="L258" s="3"/>
      <c r="M258" s="3"/>
    </row>
    <row r="259" spans="3:13" ht="13" x14ac:dyDescent="0.15">
      <c r="C259" s="1"/>
      <c r="D259" s="1"/>
      <c r="E259" s="1"/>
      <c r="F259" s="1"/>
      <c r="G259" s="1"/>
      <c r="H259" s="3"/>
      <c r="I259" s="3"/>
      <c r="J259" s="3"/>
      <c r="K259" s="3"/>
      <c r="L259" s="3"/>
      <c r="M259" s="3"/>
    </row>
    <row r="260" spans="3:13" ht="13" x14ac:dyDescent="0.15">
      <c r="C260" s="1"/>
      <c r="D260" s="1"/>
      <c r="E260" s="1"/>
      <c r="F260" s="1"/>
      <c r="G260" s="1"/>
      <c r="H260" s="3"/>
      <c r="I260" s="3"/>
      <c r="J260" s="3"/>
      <c r="K260" s="3"/>
      <c r="L260" s="3"/>
      <c r="M260" s="3"/>
    </row>
    <row r="261" spans="3:13" ht="13" x14ac:dyDescent="0.15">
      <c r="C261" s="1"/>
      <c r="D261" s="1"/>
      <c r="E261" s="1"/>
      <c r="F261" s="1"/>
      <c r="G261" s="1"/>
      <c r="H261" s="3"/>
      <c r="I261" s="3"/>
      <c r="J261" s="3"/>
      <c r="K261" s="3"/>
      <c r="L261" s="3"/>
      <c r="M261" s="3"/>
    </row>
    <row r="262" spans="3:13" ht="13" x14ac:dyDescent="0.15">
      <c r="C262" s="1"/>
      <c r="D262" s="1"/>
      <c r="E262" s="1"/>
      <c r="F262" s="1"/>
      <c r="G262" s="1"/>
      <c r="H262" s="3"/>
      <c r="I262" s="3"/>
      <c r="J262" s="3"/>
      <c r="K262" s="3"/>
      <c r="L262" s="3"/>
      <c r="M262" s="3"/>
    </row>
    <row r="263" spans="3:13" ht="13" x14ac:dyDescent="0.15">
      <c r="C263" s="1"/>
      <c r="D263" s="1"/>
      <c r="E263" s="1"/>
      <c r="F263" s="1"/>
      <c r="G263" s="1"/>
      <c r="H263" s="3"/>
      <c r="I263" s="3"/>
      <c r="J263" s="3"/>
      <c r="K263" s="3"/>
      <c r="L263" s="3"/>
      <c r="M263" s="3"/>
    </row>
    <row r="264" spans="3:13" ht="13" x14ac:dyDescent="0.15">
      <c r="C264" s="1"/>
      <c r="D264" s="1"/>
      <c r="E264" s="1"/>
      <c r="F264" s="1"/>
      <c r="G264" s="1"/>
      <c r="H264" s="3"/>
      <c r="I264" s="3"/>
      <c r="J264" s="3"/>
      <c r="K264" s="3"/>
      <c r="L264" s="3"/>
      <c r="M264" s="3"/>
    </row>
    <row r="265" spans="3:13" ht="13" x14ac:dyDescent="0.15">
      <c r="C265" s="1"/>
      <c r="D265" s="1"/>
      <c r="E265" s="1"/>
      <c r="F265" s="1"/>
      <c r="G265" s="1"/>
      <c r="H265" s="3"/>
      <c r="I265" s="3"/>
      <c r="J265" s="3"/>
      <c r="K265" s="3"/>
      <c r="L265" s="3"/>
      <c r="M265" s="3"/>
    </row>
    <row r="266" spans="3:13" ht="13" x14ac:dyDescent="0.15">
      <c r="C266" s="1"/>
      <c r="D266" s="1"/>
      <c r="E266" s="1"/>
      <c r="F266" s="1"/>
      <c r="G266" s="1"/>
      <c r="H266" s="3"/>
      <c r="I266" s="3"/>
      <c r="J266" s="3"/>
      <c r="K266" s="3"/>
      <c r="L266" s="3"/>
      <c r="M266" s="3"/>
    </row>
    <row r="267" spans="3:13" ht="13" x14ac:dyDescent="0.15">
      <c r="C267" s="1"/>
      <c r="D267" s="1"/>
      <c r="E267" s="1"/>
      <c r="F267" s="1"/>
      <c r="G267" s="1"/>
      <c r="H267" s="3"/>
      <c r="I267" s="3"/>
      <c r="J267" s="3"/>
      <c r="K267" s="3"/>
      <c r="L267" s="3"/>
      <c r="M267" s="3"/>
    </row>
    <row r="268" spans="3:13" ht="13" x14ac:dyDescent="0.15">
      <c r="C268" s="1"/>
      <c r="D268" s="1"/>
      <c r="E268" s="1"/>
      <c r="F268" s="1"/>
      <c r="G268" s="1"/>
      <c r="H268" s="3"/>
      <c r="I268" s="3"/>
      <c r="J268" s="3"/>
      <c r="K268" s="3"/>
      <c r="L268" s="3"/>
      <c r="M268" s="3"/>
    </row>
    <row r="269" spans="3:13" ht="13" x14ac:dyDescent="0.15">
      <c r="C269" s="1"/>
      <c r="D269" s="1"/>
      <c r="E269" s="1"/>
      <c r="F269" s="1"/>
      <c r="G269" s="1"/>
      <c r="H269" s="3"/>
      <c r="I269" s="3"/>
      <c r="J269" s="3"/>
      <c r="K269" s="3"/>
      <c r="L269" s="3"/>
      <c r="M269" s="3"/>
    </row>
    <row r="270" spans="3:13" ht="13" x14ac:dyDescent="0.15">
      <c r="C270" s="1"/>
      <c r="D270" s="1"/>
      <c r="E270" s="1"/>
      <c r="F270" s="1"/>
      <c r="G270" s="1"/>
      <c r="H270" s="3"/>
      <c r="I270" s="3"/>
      <c r="J270" s="3"/>
      <c r="K270" s="3"/>
      <c r="L270" s="3"/>
      <c r="M270" s="3"/>
    </row>
    <row r="271" spans="3:13" ht="13" x14ac:dyDescent="0.15">
      <c r="C271" s="1"/>
      <c r="D271" s="1"/>
      <c r="E271" s="1"/>
      <c r="F271" s="1"/>
      <c r="G271" s="1"/>
      <c r="H271" s="3"/>
      <c r="I271" s="3"/>
      <c r="J271" s="3"/>
      <c r="K271" s="3"/>
      <c r="L271" s="3"/>
      <c r="M271" s="3"/>
    </row>
    <row r="272" spans="3:13" ht="13" x14ac:dyDescent="0.15">
      <c r="C272" s="1"/>
      <c r="D272" s="1"/>
      <c r="E272" s="1"/>
      <c r="F272" s="1"/>
      <c r="G272" s="1"/>
      <c r="H272" s="3"/>
      <c r="I272" s="3"/>
      <c r="J272" s="3"/>
      <c r="K272" s="3"/>
      <c r="L272" s="3"/>
      <c r="M272" s="3"/>
    </row>
    <row r="273" spans="3:13" ht="13" x14ac:dyDescent="0.15">
      <c r="C273" s="1"/>
      <c r="D273" s="1"/>
      <c r="E273" s="1"/>
      <c r="F273" s="1"/>
      <c r="G273" s="1"/>
      <c r="H273" s="3"/>
      <c r="I273" s="3"/>
      <c r="J273" s="3"/>
      <c r="K273" s="3"/>
      <c r="L273" s="3"/>
      <c r="M273" s="3"/>
    </row>
    <row r="274" spans="3:13" ht="13" x14ac:dyDescent="0.15">
      <c r="C274" s="1"/>
      <c r="D274" s="1"/>
      <c r="E274" s="1"/>
      <c r="F274" s="1"/>
      <c r="G274" s="1"/>
      <c r="H274" s="3"/>
      <c r="I274" s="3"/>
      <c r="J274" s="3"/>
      <c r="K274" s="3"/>
      <c r="L274" s="3"/>
      <c r="M274" s="3"/>
    </row>
    <row r="275" spans="3:13" ht="13" x14ac:dyDescent="0.15">
      <c r="C275" s="1"/>
      <c r="D275" s="1"/>
      <c r="E275" s="1"/>
      <c r="F275" s="1"/>
      <c r="G275" s="1"/>
      <c r="H275" s="3"/>
      <c r="I275" s="3"/>
      <c r="J275" s="3"/>
      <c r="K275" s="3"/>
      <c r="L275" s="3"/>
      <c r="M275" s="3"/>
    </row>
    <row r="276" spans="3:13" ht="13" x14ac:dyDescent="0.15">
      <c r="C276" s="1"/>
      <c r="D276" s="1"/>
      <c r="E276" s="1"/>
      <c r="F276" s="1"/>
      <c r="G276" s="1"/>
      <c r="H276" s="3"/>
      <c r="I276" s="3"/>
      <c r="J276" s="3"/>
      <c r="K276" s="3"/>
      <c r="L276" s="3"/>
      <c r="M276" s="3"/>
    </row>
    <row r="277" spans="3:13" ht="13" x14ac:dyDescent="0.15">
      <c r="C277" s="1"/>
      <c r="D277" s="1"/>
      <c r="E277" s="1"/>
      <c r="F277" s="1"/>
      <c r="G277" s="1"/>
      <c r="H277" s="3"/>
      <c r="I277" s="3"/>
      <c r="J277" s="3"/>
      <c r="K277" s="3"/>
      <c r="L277" s="3"/>
      <c r="M277" s="3"/>
    </row>
    <row r="278" spans="3:13" ht="13" x14ac:dyDescent="0.15">
      <c r="C278" s="1"/>
      <c r="D278" s="1"/>
      <c r="E278" s="1"/>
      <c r="F278" s="1"/>
      <c r="G278" s="1"/>
      <c r="H278" s="3"/>
      <c r="I278" s="3"/>
      <c r="J278" s="3"/>
      <c r="K278" s="3"/>
      <c r="L278" s="3"/>
      <c r="M278" s="3"/>
    </row>
    <row r="279" spans="3:13" ht="13" x14ac:dyDescent="0.15">
      <c r="C279" s="1"/>
      <c r="D279" s="1"/>
      <c r="E279" s="1"/>
      <c r="F279" s="1"/>
      <c r="G279" s="1"/>
      <c r="H279" s="3"/>
      <c r="I279" s="3"/>
      <c r="J279" s="3"/>
      <c r="K279" s="3"/>
      <c r="L279" s="3"/>
      <c r="M279" s="3"/>
    </row>
    <row r="280" spans="3:13" ht="13" x14ac:dyDescent="0.15">
      <c r="C280" s="1"/>
      <c r="D280" s="1"/>
      <c r="E280" s="1"/>
      <c r="F280" s="1"/>
      <c r="G280" s="1"/>
      <c r="H280" s="3"/>
      <c r="I280" s="3"/>
      <c r="J280" s="3"/>
      <c r="K280" s="3"/>
      <c r="L280" s="3"/>
      <c r="M280" s="3"/>
    </row>
    <row r="281" spans="3:13" ht="13" x14ac:dyDescent="0.15">
      <c r="C281" s="1"/>
      <c r="D281" s="1"/>
      <c r="E281" s="1"/>
      <c r="F281" s="1"/>
      <c r="G281" s="1"/>
      <c r="H281" s="3"/>
      <c r="I281" s="3"/>
      <c r="J281" s="3"/>
      <c r="K281" s="3"/>
      <c r="L281" s="3"/>
      <c r="M281" s="3"/>
    </row>
    <row r="282" spans="3:13" ht="13" x14ac:dyDescent="0.15">
      <c r="C282" s="1"/>
      <c r="D282" s="1"/>
      <c r="E282" s="1"/>
      <c r="F282" s="1"/>
      <c r="G282" s="1"/>
      <c r="H282" s="3"/>
      <c r="I282" s="3"/>
      <c r="J282" s="3"/>
      <c r="K282" s="3"/>
      <c r="L282" s="3"/>
      <c r="M282" s="3"/>
    </row>
    <row r="283" spans="3:13" ht="13" x14ac:dyDescent="0.15">
      <c r="C283" s="1"/>
      <c r="D283" s="1"/>
      <c r="E283" s="1"/>
      <c r="F283" s="1"/>
      <c r="G283" s="1"/>
      <c r="H283" s="3"/>
      <c r="I283" s="3"/>
      <c r="J283" s="3"/>
      <c r="K283" s="3"/>
      <c r="L283" s="3"/>
      <c r="M283" s="3"/>
    </row>
    <row r="284" spans="3:13" ht="13" x14ac:dyDescent="0.15">
      <c r="C284" s="1"/>
      <c r="D284" s="1"/>
      <c r="E284" s="1"/>
      <c r="F284" s="1"/>
      <c r="G284" s="1"/>
      <c r="H284" s="3"/>
      <c r="I284" s="3"/>
      <c r="J284" s="3"/>
      <c r="K284" s="3"/>
      <c r="L284" s="3"/>
      <c r="M284" s="3"/>
    </row>
    <row r="285" spans="3:13" ht="13" x14ac:dyDescent="0.15">
      <c r="C285" s="1"/>
      <c r="D285" s="1"/>
      <c r="E285" s="1"/>
      <c r="F285" s="1"/>
      <c r="G285" s="1"/>
      <c r="H285" s="3"/>
      <c r="I285" s="3"/>
      <c r="J285" s="3"/>
      <c r="K285" s="3"/>
      <c r="L285" s="3"/>
      <c r="M285" s="3"/>
    </row>
    <row r="286" spans="3:13" ht="13" x14ac:dyDescent="0.15">
      <c r="C286" s="1"/>
      <c r="D286" s="1"/>
      <c r="E286" s="1"/>
      <c r="F286" s="1"/>
      <c r="G286" s="1"/>
      <c r="H286" s="3"/>
      <c r="I286" s="3"/>
      <c r="J286" s="3"/>
      <c r="K286" s="3"/>
      <c r="L286" s="3"/>
      <c r="M286" s="3"/>
    </row>
    <row r="287" spans="3:13" ht="13" x14ac:dyDescent="0.15">
      <c r="C287" s="1"/>
      <c r="D287" s="1"/>
      <c r="E287" s="1"/>
      <c r="F287" s="1"/>
      <c r="G287" s="1"/>
      <c r="H287" s="3"/>
      <c r="I287" s="3"/>
      <c r="J287" s="3"/>
      <c r="K287" s="3"/>
      <c r="L287" s="3"/>
      <c r="M287" s="3"/>
    </row>
    <row r="288" spans="3:13" ht="13" x14ac:dyDescent="0.15">
      <c r="C288" s="1"/>
      <c r="D288" s="1"/>
      <c r="E288" s="1"/>
      <c r="F288" s="1"/>
      <c r="G288" s="1"/>
      <c r="H288" s="3"/>
      <c r="I288" s="3"/>
      <c r="J288" s="3"/>
      <c r="K288" s="3"/>
      <c r="L288" s="3"/>
      <c r="M288" s="3"/>
    </row>
    <row r="289" spans="3:13" ht="13" x14ac:dyDescent="0.15">
      <c r="C289" s="1"/>
      <c r="D289" s="1"/>
      <c r="E289" s="1"/>
      <c r="F289" s="1"/>
      <c r="G289" s="1"/>
      <c r="H289" s="3"/>
      <c r="I289" s="3"/>
      <c r="J289" s="3"/>
      <c r="K289" s="3"/>
      <c r="L289" s="3"/>
      <c r="M289" s="3"/>
    </row>
    <row r="290" spans="3:13" ht="13" x14ac:dyDescent="0.15">
      <c r="C290" s="1"/>
      <c r="D290" s="1"/>
      <c r="E290" s="1"/>
      <c r="F290" s="1"/>
      <c r="G290" s="1"/>
      <c r="H290" s="3"/>
      <c r="I290" s="3"/>
      <c r="J290" s="3"/>
      <c r="K290" s="3"/>
      <c r="L290" s="3"/>
      <c r="M290" s="3"/>
    </row>
    <row r="291" spans="3:13" ht="13" x14ac:dyDescent="0.15">
      <c r="C291" s="1"/>
      <c r="D291" s="1"/>
      <c r="E291" s="1"/>
      <c r="F291" s="1"/>
      <c r="G291" s="1"/>
      <c r="H291" s="3"/>
      <c r="I291" s="3"/>
      <c r="J291" s="3"/>
      <c r="K291" s="3"/>
      <c r="L291" s="3"/>
      <c r="M291" s="3"/>
    </row>
    <row r="292" spans="3:13" ht="13" x14ac:dyDescent="0.15">
      <c r="C292" s="1"/>
      <c r="D292" s="1"/>
      <c r="E292" s="1"/>
      <c r="F292" s="1"/>
      <c r="G292" s="1"/>
      <c r="H292" s="3"/>
      <c r="I292" s="3"/>
      <c r="J292" s="3"/>
      <c r="K292" s="3"/>
      <c r="L292" s="3"/>
      <c r="M292" s="3"/>
    </row>
    <row r="293" spans="3:13" ht="13" x14ac:dyDescent="0.15">
      <c r="C293" s="1"/>
      <c r="D293" s="1"/>
      <c r="E293" s="1"/>
      <c r="F293" s="1"/>
      <c r="G293" s="1"/>
      <c r="H293" s="3"/>
      <c r="I293" s="3"/>
      <c r="J293" s="3"/>
      <c r="K293" s="3"/>
      <c r="L293" s="3"/>
      <c r="M293" s="3"/>
    </row>
    <row r="294" spans="3:13" ht="13" x14ac:dyDescent="0.15">
      <c r="C294" s="1"/>
      <c r="D294" s="1"/>
      <c r="E294" s="1"/>
      <c r="F294" s="1"/>
      <c r="G294" s="1"/>
      <c r="H294" s="3"/>
      <c r="I294" s="3"/>
      <c r="J294" s="3"/>
      <c r="K294" s="3"/>
      <c r="L294" s="3"/>
      <c r="M294" s="3"/>
    </row>
    <row r="295" spans="3:13" ht="13" x14ac:dyDescent="0.15">
      <c r="C295" s="1"/>
      <c r="D295" s="1"/>
      <c r="E295" s="1"/>
      <c r="F295" s="1"/>
      <c r="G295" s="1"/>
      <c r="H295" s="3"/>
      <c r="I295" s="3"/>
      <c r="J295" s="3"/>
      <c r="K295" s="3"/>
      <c r="L295" s="3"/>
      <c r="M295" s="3"/>
    </row>
    <row r="296" spans="3:13" ht="13" x14ac:dyDescent="0.15">
      <c r="C296" s="1"/>
      <c r="D296" s="1"/>
      <c r="E296" s="1"/>
      <c r="F296" s="1"/>
      <c r="G296" s="1"/>
      <c r="H296" s="3"/>
      <c r="I296" s="3"/>
      <c r="J296" s="3"/>
      <c r="K296" s="3"/>
      <c r="L296" s="3"/>
      <c r="M296" s="3"/>
    </row>
    <row r="297" spans="3:13" ht="13" x14ac:dyDescent="0.15">
      <c r="C297" s="1"/>
      <c r="D297" s="1"/>
      <c r="E297" s="1"/>
      <c r="F297" s="1"/>
      <c r="G297" s="1"/>
      <c r="H297" s="3"/>
      <c r="I297" s="3"/>
      <c r="J297" s="3"/>
      <c r="K297" s="3"/>
      <c r="L297" s="3"/>
      <c r="M297" s="3"/>
    </row>
    <row r="298" spans="3:13" ht="13" x14ac:dyDescent="0.15">
      <c r="C298" s="1"/>
      <c r="D298" s="1"/>
      <c r="E298" s="1"/>
      <c r="F298" s="1"/>
      <c r="G298" s="1"/>
      <c r="H298" s="3"/>
      <c r="I298" s="3"/>
      <c r="J298" s="3"/>
      <c r="K298" s="3"/>
      <c r="L298" s="3"/>
      <c r="M298" s="3"/>
    </row>
    <row r="299" spans="3:13" ht="13" x14ac:dyDescent="0.15">
      <c r="C299" s="1"/>
      <c r="D299" s="1"/>
      <c r="E299" s="1"/>
      <c r="F299" s="1"/>
      <c r="G299" s="1"/>
      <c r="H299" s="3"/>
      <c r="I299" s="3"/>
      <c r="J299" s="3"/>
      <c r="K299" s="3"/>
      <c r="L299" s="3"/>
      <c r="M299" s="3"/>
    </row>
    <row r="300" spans="3:13" ht="13" x14ac:dyDescent="0.15">
      <c r="C300" s="1"/>
      <c r="D300" s="1"/>
      <c r="E300" s="1"/>
      <c r="F300" s="1"/>
      <c r="G300" s="1"/>
      <c r="H300" s="3"/>
      <c r="I300" s="3"/>
      <c r="J300" s="3"/>
      <c r="K300" s="3"/>
      <c r="L300" s="3"/>
      <c r="M300" s="3"/>
    </row>
    <row r="301" spans="3:13" ht="13" x14ac:dyDescent="0.15">
      <c r="C301" s="1"/>
      <c r="D301" s="1"/>
      <c r="E301" s="1"/>
      <c r="F301" s="1"/>
      <c r="G301" s="1"/>
      <c r="H301" s="3"/>
      <c r="I301" s="3"/>
      <c r="J301" s="3"/>
      <c r="K301" s="3"/>
      <c r="L301" s="3"/>
      <c r="M301" s="3"/>
    </row>
    <row r="302" spans="3:13" ht="13" x14ac:dyDescent="0.15">
      <c r="C302" s="1"/>
      <c r="D302" s="1"/>
      <c r="E302" s="1"/>
      <c r="F302" s="1"/>
      <c r="G302" s="1"/>
      <c r="H302" s="3"/>
      <c r="I302" s="3"/>
      <c r="J302" s="3"/>
      <c r="K302" s="3"/>
      <c r="L302" s="3"/>
      <c r="M302" s="3"/>
    </row>
    <row r="303" spans="3:13" ht="13" x14ac:dyDescent="0.15">
      <c r="C303" s="1"/>
      <c r="D303" s="1"/>
      <c r="E303" s="1"/>
      <c r="F303" s="1"/>
      <c r="G303" s="1"/>
      <c r="H303" s="3"/>
      <c r="I303" s="3"/>
      <c r="J303" s="3"/>
      <c r="K303" s="3"/>
      <c r="L303" s="3"/>
      <c r="M303" s="3"/>
    </row>
    <row r="304" spans="3:13" ht="13" x14ac:dyDescent="0.15">
      <c r="C304" s="1"/>
      <c r="D304" s="1"/>
      <c r="E304" s="1"/>
      <c r="F304" s="1"/>
      <c r="G304" s="1"/>
      <c r="H304" s="3"/>
      <c r="I304" s="3"/>
      <c r="J304" s="3"/>
      <c r="K304" s="3"/>
      <c r="L304" s="3"/>
      <c r="M304" s="3"/>
    </row>
    <row r="305" spans="3:13" ht="13" x14ac:dyDescent="0.15">
      <c r="C305" s="1"/>
      <c r="D305" s="1"/>
      <c r="E305" s="1"/>
      <c r="F305" s="1"/>
      <c r="G305" s="1"/>
      <c r="H305" s="3"/>
      <c r="I305" s="3"/>
      <c r="J305" s="3"/>
      <c r="K305" s="3"/>
      <c r="L305" s="3"/>
      <c r="M305" s="3"/>
    </row>
    <row r="306" spans="3:13" ht="13" x14ac:dyDescent="0.15">
      <c r="C306" s="1"/>
      <c r="D306" s="1"/>
      <c r="E306" s="1"/>
      <c r="F306" s="1"/>
      <c r="G306" s="1"/>
      <c r="H306" s="3"/>
      <c r="I306" s="3"/>
      <c r="J306" s="3"/>
      <c r="K306" s="3"/>
      <c r="L306" s="3"/>
      <c r="M306" s="3"/>
    </row>
    <row r="307" spans="3:13" ht="13" x14ac:dyDescent="0.15">
      <c r="C307" s="1"/>
      <c r="D307" s="1"/>
      <c r="E307" s="1"/>
      <c r="F307" s="1"/>
      <c r="G307" s="1"/>
      <c r="H307" s="3"/>
      <c r="I307" s="3"/>
      <c r="J307" s="3"/>
      <c r="K307" s="3"/>
      <c r="L307" s="3"/>
      <c r="M307" s="3"/>
    </row>
    <row r="308" spans="3:13" ht="13" x14ac:dyDescent="0.15">
      <c r="C308" s="1"/>
      <c r="D308" s="1"/>
      <c r="E308" s="1"/>
      <c r="F308" s="1"/>
      <c r="G308" s="1"/>
      <c r="H308" s="3"/>
      <c r="I308" s="3"/>
      <c r="J308" s="3"/>
      <c r="K308" s="3"/>
      <c r="L308" s="3"/>
      <c r="M308" s="3"/>
    </row>
    <row r="309" spans="3:13" ht="13" x14ac:dyDescent="0.15">
      <c r="C309" s="1"/>
      <c r="D309" s="1"/>
      <c r="E309" s="1"/>
      <c r="F309" s="1"/>
      <c r="G309" s="1"/>
      <c r="H309" s="3"/>
      <c r="I309" s="3"/>
      <c r="J309" s="3"/>
      <c r="K309" s="3"/>
      <c r="L309" s="3"/>
      <c r="M309" s="3"/>
    </row>
    <row r="310" spans="3:13" ht="13" x14ac:dyDescent="0.15">
      <c r="C310" s="1"/>
      <c r="D310" s="1"/>
      <c r="E310" s="1"/>
      <c r="F310" s="1"/>
      <c r="G310" s="1"/>
      <c r="H310" s="3"/>
      <c r="I310" s="3"/>
      <c r="J310" s="3"/>
      <c r="K310" s="3"/>
      <c r="L310" s="3"/>
      <c r="M310" s="3"/>
    </row>
    <row r="311" spans="3:13" ht="13" x14ac:dyDescent="0.15">
      <c r="C311" s="1"/>
      <c r="D311" s="1"/>
      <c r="E311" s="1"/>
      <c r="F311" s="1"/>
      <c r="G311" s="1"/>
      <c r="H311" s="3"/>
      <c r="I311" s="3"/>
      <c r="J311" s="3"/>
      <c r="K311" s="3"/>
      <c r="L311" s="3"/>
      <c r="M311" s="3"/>
    </row>
    <row r="312" spans="3:13" ht="13" x14ac:dyDescent="0.15">
      <c r="C312" s="1"/>
      <c r="D312" s="1"/>
      <c r="E312" s="1"/>
      <c r="F312" s="1"/>
      <c r="G312" s="1"/>
      <c r="H312" s="3"/>
      <c r="I312" s="3"/>
      <c r="J312" s="3"/>
      <c r="K312" s="3"/>
      <c r="L312" s="3"/>
      <c r="M312" s="3"/>
    </row>
    <row r="313" spans="3:13" ht="13" x14ac:dyDescent="0.15">
      <c r="C313" s="1"/>
      <c r="D313" s="1"/>
      <c r="E313" s="1"/>
      <c r="F313" s="1"/>
      <c r="G313" s="1"/>
      <c r="H313" s="3"/>
      <c r="I313" s="3"/>
      <c r="J313" s="3"/>
      <c r="K313" s="3"/>
      <c r="L313" s="3"/>
      <c r="M313" s="3"/>
    </row>
    <row r="314" spans="3:13" ht="13" x14ac:dyDescent="0.15">
      <c r="C314" s="1"/>
      <c r="D314" s="1"/>
      <c r="E314" s="1"/>
      <c r="F314" s="1"/>
      <c r="G314" s="1"/>
      <c r="H314" s="3"/>
      <c r="I314" s="3"/>
      <c r="J314" s="3"/>
      <c r="K314" s="3"/>
      <c r="L314" s="3"/>
      <c r="M314" s="3"/>
    </row>
    <row r="315" spans="3:13" ht="13" x14ac:dyDescent="0.15">
      <c r="C315" s="1"/>
      <c r="D315" s="1"/>
      <c r="E315" s="1"/>
      <c r="F315" s="1"/>
      <c r="G315" s="1"/>
      <c r="H315" s="3"/>
      <c r="I315" s="3"/>
      <c r="J315" s="3"/>
      <c r="K315" s="3"/>
      <c r="L315" s="3"/>
      <c r="M315" s="3"/>
    </row>
    <row r="316" spans="3:13" ht="13" x14ac:dyDescent="0.15">
      <c r="C316" s="1"/>
      <c r="D316" s="1"/>
      <c r="E316" s="1"/>
      <c r="F316" s="1"/>
      <c r="G316" s="1"/>
      <c r="H316" s="3"/>
      <c r="I316" s="3"/>
      <c r="J316" s="3"/>
      <c r="K316" s="3"/>
      <c r="L316" s="3"/>
      <c r="M316" s="3"/>
    </row>
    <row r="317" spans="3:13" ht="13" x14ac:dyDescent="0.15">
      <c r="C317" s="1"/>
      <c r="D317" s="1"/>
      <c r="E317" s="1"/>
      <c r="F317" s="1"/>
      <c r="G317" s="1"/>
      <c r="H317" s="3"/>
      <c r="I317" s="3"/>
      <c r="J317" s="3"/>
      <c r="K317" s="3"/>
      <c r="L317" s="3"/>
      <c r="M317" s="3"/>
    </row>
    <row r="318" spans="3:13" ht="13" x14ac:dyDescent="0.15">
      <c r="C318" s="1"/>
      <c r="D318" s="1"/>
      <c r="E318" s="1"/>
      <c r="F318" s="1"/>
      <c r="G318" s="1"/>
      <c r="H318" s="3"/>
      <c r="I318" s="3"/>
      <c r="J318" s="3"/>
      <c r="K318" s="3"/>
      <c r="L318" s="3"/>
      <c r="M318" s="3"/>
    </row>
    <row r="319" spans="3:13" ht="13" x14ac:dyDescent="0.15">
      <c r="C319" s="1"/>
      <c r="D319" s="1"/>
      <c r="E319" s="1"/>
      <c r="F319" s="1"/>
      <c r="G319" s="1"/>
      <c r="H319" s="3"/>
      <c r="I319" s="3"/>
      <c r="J319" s="3"/>
      <c r="K319" s="3"/>
      <c r="L319" s="3"/>
      <c r="M319" s="3"/>
    </row>
    <row r="320" spans="3:13" ht="13" x14ac:dyDescent="0.15">
      <c r="C320" s="1"/>
      <c r="D320" s="1"/>
      <c r="E320" s="1"/>
      <c r="F320" s="1"/>
      <c r="G320" s="1"/>
      <c r="H320" s="3"/>
      <c r="I320" s="3"/>
      <c r="J320" s="3"/>
      <c r="K320" s="3"/>
      <c r="L320" s="3"/>
      <c r="M320" s="3"/>
    </row>
    <row r="321" spans="3:13" ht="13" x14ac:dyDescent="0.15">
      <c r="C321" s="1"/>
      <c r="D321" s="1"/>
      <c r="E321" s="1"/>
      <c r="F321" s="1"/>
      <c r="G321" s="1"/>
      <c r="H321" s="3"/>
      <c r="I321" s="3"/>
      <c r="J321" s="3"/>
      <c r="K321" s="3"/>
      <c r="L321" s="3"/>
      <c r="M321" s="3"/>
    </row>
    <row r="322" spans="3:13" ht="13" x14ac:dyDescent="0.15">
      <c r="C322" s="1"/>
      <c r="D322" s="1"/>
      <c r="E322" s="1"/>
      <c r="F322" s="1"/>
      <c r="G322" s="1"/>
      <c r="H322" s="3"/>
      <c r="I322" s="3"/>
      <c r="J322" s="3"/>
      <c r="K322" s="3"/>
      <c r="L322" s="3"/>
      <c r="M322" s="3"/>
    </row>
    <row r="323" spans="3:13" ht="13" x14ac:dyDescent="0.15">
      <c r="C323" s="1"/>
      <c r="D323" s="1"/>
      <c r="E323" s="1"/>
      <c r="F323" s="1"/>
      <c r="G323" s="1"/>
      <c r="H323" s="3"/>
      <c r="I323" s="3"/>
      <c r="J323" s="3"/>
      <c r="K323" s="3"/>
      <c r="L323" s="3"/>
      <c r="M323" s="3"/>
    </row>
    <row r="324" spans="3:13" ht="13" x14ac:dyDescent="0.15">
      <c r="C324" s="1"/>
      <c r="D324" s="1"/>
      <c r="E324" s="1"/>
      <c r="F324" s="1"/>
      <c r="G324" s="1"/>
      <c r="H324" s="3"/>
      <c r="I324" s="3"/>
      <c r="J324" s="3"/>
      <c r="K324" s="3"/>
      <c r="L324" s="3"/>
      <c r="M324" s="3"/>
    </row>
    <row r="325" spans="3:13" ht="13" x14ac:dyDescent="0.15">
      <c r="C325" s="1"/>
      <c r="D325" s="1"/>
      <c r="E325" s="1"/>
      <c r="F325" s="1"/>
      <c r="G325" s="1"/>
      <c r="H325" s="3"/>
      <c r="I325" s="3"/>
      <c r="J325" s="3"/>
      <c r="K325" s="3"/>
      <c r="L325" s="3"/>
      <c r="M325" s="3"/>
    </row>
    <row r="326" spans="3:13" ht="13" x14ac:dyDescent="0.15">
      <c r="C326" s="1"/>
      <c r="D326" s="1"/>
      <c r="E326" s="1"/>
      <c r="F326" s="1"/>
      <c r="G326" s="1"/>
      <c r="H326" s="3"/>
      <c r="I326" s="3"/>
      <c r="J326" s="3"/>
      <c r="K326" s="3"/>
      <c r="L326" s="3"/>
      <c r="M326" s="3"/>
    </row>
    <row r="327" spans="3:13" ht="13" x14ac:dyDescent="0.15">
      <c r="C327" s="1"/>
      <c r="D327" s="1"/>
      <c r="E327" s="1"/>
      <c r="F327" s="1"/>
      <c r="G327" s="1"/>
      <c r="H327" s="3"/>
      <c r="I327" s="3"/>
      <c r="J327" s="3"/>
      <c r="K327" s="3"/>
      <c r="L327" s="3"/>
      <c r="M327" s="3"/>
    </row>
    <row r="328" spans="3:13" ht="13" x14ac:dyDescent="0.15">
      <c r="C328" s="1"/>
      <c r="D328" s="1"/>
      <c r="E328" s="1"/>
      <c r="F328" s="1"/>
      <c r="G328" s="1"/>
      <c r="H328" s="3"/>
      <c r="I328" s="3"/>
      <c r="J328" s="3"/>
      <c r="K328" s="3"/>
      <c r="L328" s="3"/>
      <c r="M328" s="3"/>
    </row>
    <row r="329" spans="3:13" ht="13" x14ac:dyDescent="0.15">
      <c r="C329" s="1"/>
      <c r="D329" s="1"/>
      <c r="E329" s="1"/>
      <c r="F329" s="1"/>
      <c r="G329" s="1"/>
      <c r="H329" s="3"/>
      <c r="I329" s="3"/>
      <c r="J329" s="3"/>
      <c r="K329" s="3"/>
      <c r="L329" s="3"/>
      <c r="M329" s="3"/>
    </row>
    <row r="330" spans="3:13" ht="13" x14ac:dyDescent="0.15">
      <c r="C330" s="1"/>
      <c r="D330" s="1"/>
      <c r="E330" s="1"/>
      <c r="F330" s="1"/>
      <c r="G330" s="1"/>
      <c r="H330" s="3"/>
      <c r="I330" s="3"/>
      <c r="J330" s="3"/>
      <c r="K330" s="3"/>
      <c r="L330" s="3"/>
      <c r="M330" s="3"/>
    </row>
    <row r="331" spans="3:13" ht="13" x14ac:dyDescent="0.15">
      <c r="C331" s="1"/>
      <c r="D331" s="1"/>
      <c r="E331" s="1"/>
      <c r="F331" s="1"/>
      <c r="G331" s="1"/>
      <c r="H331" s="3"/>
      <c r="I331" s="3"/>
      <c r="J331" s="3"/>
      <c r="K331" s="3"/>
      <c r="L331" s="3"/>
      <c r="M331" s="3"/>
    </row>
    <row r="332" spans="3:13" ht="13" x14ac:dyDescent="0.15">
      <c r="C332" s="1"/>
      <c r="D332" s="1"/>
      <c r="E332" s="1"/>
      <c r="F332" s="1"/>
      <c r="G332" s="1"/>
      <c r="H332" s="3"/>
      <c r="I332" s="3"/>
      <c r="J332" s="3"/>
      <c r="K332" s="3"/>
      <c r="L332" s="3"/>
      <c r="M332" s="3"/>
    </row>
    <row r="333" spans="3:13" ht="13" x14ac:dyDescent="0.15">
      <c r="C333" s="1"/>
      <c r="D333" s="1"/>
      <c r="E333" s="1"/>
      <c r="F333" s="1"/>
      <c r="G333" s="1"/>
      <c r="H333" s="3"/>
      <c r="I333" s="3"/>
      <c r="J333" s="3"/>
      <c r="K333" s="3"/>
      <c r="L333" s="3"/>
      <c r="M333" s="3"/>
    </row>
    <row r="334" spans="3:13" ht="13" x14ac:dyDescent="0.15">
      <c r="C334" s="1"/>
      <c r="D334" s="1"/>
      <c r="E334" s="1"/>
      <c r="F334" s="1"/>
      <c r="G334" s="1"/>
      <c r="H334" s="3"/>
      <c r="I334" s="3"/>
      <c r="J334" s="3"/>
      <c r="K334" s="3"/>
      <c r="L334" s="3"/>
      <c r="M334" s="3"/>
    </row>
    <row r="335" spans="3:13" ht="13" x14ac:dyDescent="0.15">
      <c r="C335" s="1"/>
      <c r="D335" s="1"/>
      <c r="E335" s="1"/>
      <c r="F335" s="1"/>
      <c r="G335" s="1"/>
      <c r="H335" s="3"/>
      <c r="I335" s="3"/>
      <c r="J335" s="3"/>
      <c r="K335" s="3"/>
      <c r="L335" s="3"/>
      <c r="M335" s="3"/>
    </row>
    <row r="336" spans="3:13" ht="13" x14ac:dyDescent="0.15">
      <c r="C336" s="1"/>
      <c r="D336" s="1"/>
      <c r="E336" s="1"/>
      <c r="F336" s="1"/>
      <c r="G336" s="1"/>
      <c r="H336" s="3"/>
      <c r="I336" s="3"/>
      <c r="J336" s="3"/>
      <c r="K336" s="3"/>
      <c r="L336" s="3"/>
      <c r="M336" s="3"/>
    </row>
    <row r="337" spans="3:13" ht="13" x14ac:dyDescent="0.15">
      <c r="C337" s="1"/>
      <c r="D337" s="1"/>
      <c r="E337" s="1"/>
      <c r="F337" s="1"/>
      <c r="G337" s="1"/>
      <c r="H337" s="3"/>
      <c r="I337" s="3"/>
      <c r="J337" s="3"/>
      <c r="K337" s="3"/>
      <c r="L337" s="3"/>
      <c r="M337" s="3"/>
    </row>
    <row r="338" spans="3:13" ht="13" x14ac:dyDescent="0.15">
      <c r="C338" s="1"/>
      <c r="D338" s="1"/>
      <c r="E338" s="1"/>
      <c r="F338" s="1"/>
      <c r="G338" s="1"/>
      <c r="H338" s="3"/>
      <c r="I338" s="3"/>
      <c r="J338" s="3"/>
      <c r="K338" s="3"/>
      <c r="L338" s="3"/>
      <c r="M338" s="3"/>
    </row>
    <row r="339" spans="3:13" ht="13" x14ac:dyDescent="0.15">
      <c r="C339" s="1"/>
      <c r="D339" s="1"/>
      <c r="E339" s="1"/>
      <c r="F339" s="1"/>
      <c r="G339" s="1"/>
      <c r="H339" s="3"/>
      <c r="I339" s="3"/>
      <c r="J339" s="3"/>
      <c r="K339" s="3"/>
      <c r="L339" s="3"/>
      <c r="M339" s="3"/>
    </row>
    <row r="340" spans="3:13" ht="13" x14ac:dyDescent="0.15">
      <c r="C340" s="1"/>
      <c r="D340" s="1"/>
      <c r="E340" s="1"/>
      <c r="F340" s="1"/>
      <c r="G340" s="1"/>
      <c r="H340" s="3"/>
      <c r="I340" s="3"/>
      <c r="J340" s="3"/>
      <c r="K340" s="3"/>
      <c r="L340" s="3"/>
      <c r="M340" s="3"/>
    </row>
    <row r="341" spans="3:13" ht="13" x14ac:dyDescent="0.15">
      <c r="C341" s="1"/>
      <c r="D341" s="1"/>
      <c r="E341" s="1"/>
      <c r="F341" s="1"/>
      <c r="G341" s="1"/>
      <c r="H341" s="3"/>
      <c r="I341" s="3"/>
      <c r="J341" s="3"/>
      <c r="K341" s="3"/>
      <c r="L341" s="3"/>
      <c r="M341" s="3"/>
    </row>
    <row r="342" spans="3:13" ht="13" x14ac:dyDescent="0.15">
      <c r="C342" s="1"/>
      <c r="D342" s="1"/>
      <c r="E342" s="1"/>
      <c r="F342" s="1"/>
      <c r="G342" s="1"/>
      <c r="H342" s="3"/>
      <c r="I342" s="3"/>
      <c r="J342" s="3"/>
      <c r="K342" s="3"/>
      <c r="L342" s="3"/>
      <c r="M342" s="3"/>
    </row>
    <row r="343" spans="3:13" ht="13" x14ac:dyDescent="0.15">
      <c r="C343" s="1"/>
      <c r="D343" s="1"/>
      <c r="E343" s="1"/>
      <c r="F343" s="1"/>
      <c r="G343" s="1"/>
      <c r="H343" s="3"/>
      <c r="I343" s="3"/>
      <c r="J343" s="3"/>
      <c r="K343" s="3"/>
      <c r="L343" s="3"/>
      <c r="M343" s="3"/>
    </row>
    <row r="344" spans="3:13" ht="13" x14ac:dyDescent="0.15">
      <c r="C344" s="1"/>
      <c r="D344" s="1"/>
      <c r="E344" s="1"/>
      <c r="F344" s="1"/>
      <c r="G344" s="1"/>
      <c r="H344" s="3"/>
      <c r="I344" s="3"/>
      <c r="J344" s="3"/>
      <c r="K344" s="3"/>
      <c r="L344" s="3"/>
      <c r="M344" s="3"/>
    </row>
    <row r="345" spans="3:13" ht="13" x14ac:dyDescent="0.15">
      <c r="C345" s="1"/>
      <c r="D345" s="1"/>
      <c r="E345" s="1"/>
      <c r="F345" s="1"/>
      <c r="G345" s="1"/>
      <c r="H345" s="3"/>
      <c r="I345" s="3"/>
      <c r="J345" s="3"/>
      <c r="K345" s="3"/>
      <c r="L345" s="3"/>
      <c r="M345" s="3"/>
    </row>
    <row r="346" spans="3:13" ht="13" x14ac:dyDescent="0.15">
      <c r="C346" s="1"/>
      <c r="D346" s="1"/>
      <c r="E346" s="1"/>
      <c r="F346" s="1"/>
      <c r="G346" s="1"/>
      <c r="H346" s="3"/>
      <c r="I346" s="3"/>
      <c r="J346" s="3"/>
      <c r="K346" s="3"/>
      <c r="L346" s="3"/>
      <c r="M346" s="3"/>
    </row>
    <row r="347" spans="3:13" ht="13" x14ac:dyDescent="0.15">
      <c r="C347" s="1"/>
      <c r="D347" s="1"/>
      <c r="E347" s="1"/>
      <c r="F347" s="1"/>
      <c r="G347" s="1"/>
      <c r="H347" s="3"/>
      <c r="I347" s="3"/>
      <c r="J347" s="3"/>
      <c r="K347" s="3"/>
      <c r="L347" s="3"/>
      <c r="M347" s="3"/>
    </row>
    <row r="348" spans="3:13" ht="13" x14ac:dyDescent="0.15">
      <c r="C348" s="1"/>
      <c r="D348" s="1"/>
      <c r="E348" s="1"/>
      <c r="F348" s="1"/>
      <c r="G348" s="1"/>
      <c r="H348" s="3"/>
      <c r="I348" s="3"/>
      <c r="J348" s="3"/>
      <c r="K348" s="3"/>
      <c r="L348" s="3"/>
      <c r="M348" s="3"/>
    </row>
    <row r="349" spans="3:13" ht="13" x14ac:dyDescent="0.15">
      <c r="C349" s="1"/>
      <c r="D349" s="1"/>
      <c r="E349" s="1"/>
      <c r="F349" s="1"/>
      <c r="G349" s="1"/>
      <c r="H349" s="3"/>
      <c r="I349" s="3"/>
      <c r="J349" s="3"/>
      <c r="K349" s="3"/>
      <c r="L349" s="3"/>
      <c r="M349" s="3"/>
    </row>
    <row r="350" spans="3:13" ht="13" x14ac:dyDescent="0.15">
      <c r="C350" s="1"/>
      <c r="D350" s="1"/>
      <c r="E350" s="1"/>
      <c r="F350" s="1"/>
      <c r="G350" s="1"/>
      <c r="H350" s="3"/>
      <c r="I350" s="3"/>
      <c r="J350" s="3"/>
      <c r="K350" s="3"/>
      <c r="L350" s="3"/>
      <c r="M350" s="3"/>
    </row>
    <row r="351" spans="3:13" ht="13" x14ac:dyDescent="0.15">
      <c r="C351" s="1"/>
      <c r="D351" s="1"/>
      <c r="E351" s="1"/>
      <c r="F351" s="1"/>
      <c r="G351" s="1"/>
      <c r="H351" s="3"/>
      <c r="I351" s="3"/>
      <c r="J351" s="3"/>
      <c r="K351" s="3"/>
      <c r="L351" s="3"/>
      <c r="M351" s="3"/>
    </row>
    <row r="352" spans="3:13" ht="13" x14ac:dyDescent="0.15">
      <c r="C352" s="1"/>
      <c r="D352" s="1"/>
      <c r="E352" s="1"/>
      <c r="F352" s="1"/>
      <c r="G352" s="1"/>
      <c r="H352" s="3"/>
      <c r="I352" s="3"/>
      <c r="J352" s="3"/>
      <c r="K352" s="3"/>
      <c r="L352" s="3"/>
      <c r="M352" s="3"/>
    </row>
    <row r="353" spans="3:13" ht="13" x14ac:dyDescent="0.15">
      <c r="C353" s="1"/>
      <c r="D353" s="1"/>
      <c r="E353" s="1"/>
      <c r="F353" s="1"/>
      <c r="G353" s="1"/>
      <c r="H353" s="3"/>
      <c r="I353" s="3"/>
      <c r="J353" s="3"/>
      <c r="K353" s="3"/>
      <c r="L353" s="3"/>
      <c r="M353" s="3"/>
    </row>
    <row r="354" spans="3:13" ht="13" x14ac:dyDescent="0.15">
      <c r="C354" s="1"/>
      <c r="D354" s="1"/>
      <c r="E354" s="1"/>
      <c r="F354" s="1"/>
      <c r="G354" s="1"/>
      <c r="H354" s="3"/>
      <c r="I354" s="3"/>
      <c r="J354" s="3"/>
      <c r="K354" s="3"/>
      <c r="L354" s="3"/>
      <c r="M354" s="3"/>
    </row>
    <row r="355" spans="3:13" ht="13" x14ac:dyDescent="0.15">
      <c r="C355" s="1"/>
      <c r="D355" s="1"/>
      <c r="E355" s="1"/>
      <c r="F355" s="1"/>
      <c r="G355" s="1"/>
      <c r="H355" s="3"/>
      <c r="I355" s="3"/>
      <c r="J355" s="3"/>
      <c r="K355" s="3"/>
      <c r="L355" s="3"/>
      <c r="M355" s="3"/>
    </row>
    <row r="356" spans="3:13" ht="13" x14ac:dyDescent="0.15">
      <c r="C356" s="1"/>
      <c r="D356" s="1"/>
      <c r="E356" s="1"/>
      <c r="F356" s="1"/>
      <c r="G356" s="1"/>
      <c r="H356" s="3"/>
      <c r="I356" s="3"/>
      <c r="J356" s="3"/>
      <c r="K356" s="3"/>
      <c r="L356" s="3"/>
      <c r="M356" s="3"/>
    </row>
    <row r="357" spans="3:13" ht="13" x14ac:dyDescent="0.15">
      <c r="C357" s="1"/>
      <c r="D357" s="1"/>
      <c r="E357" s="1"/>
      <c r="F357" s="1"/>
      <c r="G357" s="1"/>
      <c r="H357" s="3"/>
      <c r="I357" s="3"/>
      <c r="J357" s="3"/>
      <c r="K357" s="3"/>
      <c r="L357" s="3"/>
      <c r="M357" s="3"/>
    </row>
    <row r="358" spans="3:13" ht="13" x14ac:dyDescent="0.15">
      <c r="C358" s="1"/>
      <c r="D358" s="1"/>
      <c r="E358" s="1"/>
      <c r="F358" s="1"/>
      <c r="G358" s="1"/>
      <c r="H358" s="3"/>
      <c r="I358" s="3"/>
      <c r="J358" s="3"/>
      <c r="K358" s="3"/>
      <c r="L358" s="3"/>
      <c r="M358" s="3"/>
    </row>
    <row r="359" spans="3:13" ht="13" x14ac:dyDescent="0.15">
      <c r="C359" s="1"/>
      <c r="D359" s="1"/>
      <c r="E359" s="1"/>
      <c r="F359" s="1"/>
      <c r="G359" s="1"/>
      <c r="H359" s="3"/>
      <c r="I359" s="3"/>
      <c r="J359" s="3"/>
      <c r="K359" s="3"/>
      <c r="L359" s="3"/>
      <c r="M359" s="3"/>
    </row>
    <row r="360" spans="3:13" ht="13" x14ac:dyDescent="0.15">
      <c r="C360" s="1"/>
      <c r="D360" s="1"/>
      <c r="E360" s="1"/>
      <c r="F360" s="1"/>
      <c r="G360" s="1"/>
      <c r="H360" s="3"/>
      <c r="I360" s="3"/>
      <c r="J360" s="3"/>
      <c r="K360" s="3"/>
      <c r="L360" s="3"/>
      <c r="M360" s="3"/>
    </row>
    <row r="361" spans="3:13" ht="13" x14ac:dyDescent="0.15">
      <c r="C361" s="1"/>
      <c r="D361" s="1"/>
      <c r="E361" s="1"/>
      <c r="F361" s="1"/>
      <c r="G361" s="1"/>
      <c r="H361" s="3"/>
      <c r="I361" s="3"/>
      <c r="J361" s="3"/>
      <c r="K361" s="3"/>
      <c r="L361" s="3"/>
      <c r="M361" s="3"/>
    </row>
    <row r="362" spans="3:13" ht="13" x14ac:dyDescent="0.15">
      <c r="C362" s="1"/>
      <c r="D362" s="1"/>
      <c r="E362" s="1"/>
      <c r="F362" s="1"/>
      <c r="G362" s="1"/>
      <c r="H362" s="3"/>
      <c r="I362" s="3"/>
      <c r="J362" s="3"/>
      <c r="K362" s="3"/>
      <c r="L362" s="3"/>
      <c r="M362" s="3"/>
    </row>
    <row r="363" spans="3:13" ht="13" x14ac:dyDescent="0.15">
      <c r="C363" s="1"/>
      <c r="D363" s="1"/>
      <c r="E363" s="1"/>
      <c r="F363" s="1"/>
      <c r="G363" s="1"/>
      <c r="H363" s="3"/>
      <c r="I363" s="3"/>
      <c r="J363" s="3"/>
      <c r="K363" s="3"/>
      <c r="L363" s="3"/>
      <c r="M363" s="3"/>
    </row>
    <row r="364" spans="3:13" ht="13" x14ac:dyDescent="0.15">
      <c r="C364" s="1"/>
      <c r="D364" s="1"/>
      <c r="E364" s="1"/>
      <c r="F364" s="1"/>
      <c r="G364" s="1"/>
      <c r="H364" s="3"/>
      <c r="I364" s="3"/>
      <c r="J364" s="3"/>
      <c r="K364" s="3"/>
      <c r="L364" s="3"/>
      <c r="M364" s="3"/>
    </row>
    <row r="365" spans="3:13" ht="13" x14ac:dyDescent="0.15">
      <c r="C365" s="1"/>
      <c r="D365" s="1"/>
      <c r="E365" s="1"/>
      <c r="F365" s="1"/>
      <c r="G365" s="1"/>
      <c r="H365" s="3"/>
      <c r="I365" s="3"/>
      <c r="J365" s="3"/>
      <c r="K365" s="3"/>
      <c r="L365" s="3"/>
      <c r="M365" s="3"/>
    </row>
    <row r="366" spans="3:13" ht="13" x14ac:dyDescent="0.15">
      <c r="C366" s="1"/>
      <c r="D366" s="1"/>
      <c r="E366" s="1"/>
      <c r="F366" s="1"/>
      <c r="G366" s="1"/>
      <c r="H366" s="3"/>
      <c r="I366" s="3"/>
      <c r="J366" s="3"/>
      <c r="K366" s="3"/>
      <c r="L366" s="3"/>
      <c r="M366" s="3"/>
    </row>
    <row r="367" spans="3:13" ht="13" x14ac:dyDescent="0.15">
      <c r="C367" s="1"/>
      <c r="D367" s="1"/>
      <c r="E367" s="1"/>
      <c r="F367" s="1"/>
      <c r="G367" s="1"/>
      <c r="H367" s="3"/>
      <c r="I367" s="3"/>
      <c r="J367" s="3"/>
      <c r="K367" s="3"/>
      <c r="L367" s="3"/>
      <c r="M367" s="3"/>
    </row>
    <row r="368" spans="3:13" ht="13" x14ac:dyDescent="0.15">
      <c r="C368" s="1"/>
      <c r="D368" s="1"/>
      <c r="E368" s="1"/>
      <c r="F368" s="1"/>
      <c r="G368" s="1"/>
      <c r="H368" s="3"/>
      <c r="I368" s="3"/>
      <c r="J368" s="3"/>
      <c r="K368" s="3"/>
      <c r="L368" s="3"/>
      <c r="M368" s="3"/>
    </row>
    <row r="369" spans="3:13" ht="13" x14ac:dyDescent="0.15">
      <c r="C369" s="1"/>
      <c r="D369" s="1"/>
      <c r="E369" s="1"/>
      <c r="F369" s="1"/>
      <c r="G369" s="1"/>
      <c r="H369" s="3"/>
      <c r="I369" s="3"/>
      <c r="J369" s="3"/>
      <c r="K369" s="3"/>
      <c r="L369" s="3"/>
      <c r="M369" s="3"/>
    </row>
    <row r="370" spans="3:13" ht="13" x14ac:dyDescent="0.15">
      <c r="C370" s="1"/>
      <c r="D370" s="1"/>
      <c r="E370" s="1"/>
      <c r="F370" s="1"/>
      <c r="G370" s="1"/>
      <c r="H370" s="3"/>
      <c r="I370" s="3"/>
      <c r="J370" s="3"/>
      <c r="K370" s="3"/>
      <c r="L370" s="3"/>
      <c r="M370" s="3"/>
    </row>
    <row r="371" spans="3:13" ht="13" x14ac:dyDescent="0.15">
      <c r="C371" s="1"/>
      <c r="D371" s="1"/>
      <c r="E371" s="1"/>
      <c r="F371" s="1"/>
      <c r="G371" s="1"/>
      <c r="H371" s="3"/>
      <c r="I371" s="3"/>
      <c r="J371" s="3"/>
      <c r="K371" s="3"/>
      <c r="L371" s="3"/>
      <c r="M371" s="3"/>
    </row>
    <row r="372" spans="3:13" ht="13" x14ac:dyDescent="0.15">
      <c r="C372" s="1"/>
      <c r="D372" s="1"/>
      <c r="E372" s="1"/>
      <c r="F372" s="1"/>
      <c r="G372" s="1"/>
      <c r="H372" s="3"/>
      <c r="I372" s="3"/>
      <c r="J372" s="3"/>
      <c r="K372" s="3"/>
      <c r="L372" s="3"/>
      <c r="M372" s="3"/>
    </row>
    <row r="373" spans="3:13" ht="13" x14ac:dyDescent="0.15">
      <c r="C373" s="1"/>
      <c r="D373" s="1"/>
      <c r="E373" s="1"/>
      <c r="F373" s="1"/>
      <c r="G373" s="1"/>
      <c r="H373" s="3"/>
      <c r="I373" s="3"/>
      <c r="J373" s="3"/>
      <c r="K373" s="3"/>
      <c r="L373" s="3"/>
      <c r="M373" s="3"/>
    </row>
    <row r="374" spans="3:13" ht="13" x14ac:dyDescent="0.15">
      <c r="C374" s="1"/>
      <c r="D374" s="1"/>
      <c r="E374" s="1"/>
      <c r="F374" s="1"/>
      <c r="G374" s="1"/>
      <c r="H374" s="3"/>
      <c r="I374" s="3"/>
      <c r="J374" s="3"/>
      <c r="K374" s="3"/>
      <c r="L374" s="3"/>
      <c r="M374" s="3"/>
    </row>
    <row r="375" spans="3:13" ht="13" x14ac:dyDescent="0.15">
      <c r="C375" s="1"/>
      <c r="D375" s="1"/>
      <c r="E375" s="1"/>
      <c r="F375" s="1"/>
      <c r="G375" s="1"/>
      <c r="H375" s="3"/>
      <c r="I375" s="3"/>
      <c r="J375" s="3"/>
      <c r="K375" s="3"/>
      <c r="L375" s="3"/>
      <c r="M375" s="3"/>
    </row>
    <row r="376" spans="3:13" ht="13" x14ac:dyDescent="0.15">
      <c r="C376" s="1"/>
      <c r="D376" s="1"/>
      <c r="E376" s="1"/>
      <c r="F376" s="1"/>
      <c r="G376" s="1"/>
      <c r="H376" s="3"/>
      <c r="I376" s="3"/>
      <c r="J376" s="3"/>
      <c r="K376" s="3"/>
      <c r="L376" s="3"/>
      <c r="M376" s="3"/>
    </row>
    <row r="377" spans="3:13" ht="13" x14ac:dyDescent="0.15">
      <c r="C377" s="1"/>
      <c r="D377" s="1"/>
      <c r="E377" s="1"/>
      <c r="F377" s="1"/>
      <c r="G377" s="1"/>
      <c r="H377" s="3"/>
      <c r="I377" s="3"/>
      <c r="J377" s="3"/>
      <c r="K377" s="3"/>
      <c r="L377" s="3"/>
      <c r="M377" s="3"/>
    </row>
    <row r="378" spans="3:13" ht="13" x14ac:dyDescent="0.15">
      <c r="C378" s="1"/>
      <c r="D378" s="1"/>
      <c r="E378" s="1"/>
      <c r="F378" s="1"/>
      <c r="G378" s="1"/>
      <c r="H378" s="3"/>
      <c r="I378" s="3"/>
      <c r="J378" s="3"/>
      <c r="K378" s="3"/>
      <c r="L378" s="3"/>
      <c r="M378" s="3"/>
    </row>
    <row r="379" spans="3:13" ht="13" x14ac:dyDescent="0.15">
      <c r="C379" s="1"/>
      <c r="D379" s="1"/>
      <c r="E379" s="1"/>
      <c r="F379" s="1"/>
      <c r="G379" s="1"/>
      <c r="H379" s="3"/>
      <c r="I379" s="3"/>
      <c r="J379" s="3"/>
      <c r="K379" s="3"/>
      <c r="L379" s="3"/>
      <c r="M379" s="3"/>
    </row>
    <row r="380" spans="3:13" ht="13" x14ac:dyDescent="0.15">
      <c r="C380" s="1"/>
      <c r="D380" s="1"/>
      <c r="E380" s="1"/>
      <c r="F380" s="1"/>
      <c r="G380" s="1"/>
      <c r="H380" s="3"/>
      <c r="I380" s="3"/>
      <c r="J380" s="3"/>
      <c r="K380" s="3"/>
      <c r="L380" s="3"/>
      <c r="M380" s="3"/>
    </row>
    <row r="381" spans="3:13" ht="13" x14ac:dyDescent="0.15">
      <c r="C381" s="1"/>
      <c r="D381" s="1"/>
      <c r="E381" s="1"/>
      <c r="F381" s="1"/>
      <c r="G381" s="1"/>
      <c r="H381" s="3"/>
      <c r="I381" s="3"/>
      <c r="J381" s="3"/>
      <c r="K381" s="3"/>
      <c r="L381" s="3"/>
      <c r="M381" s="3"/>
    </row>
    <row r="382" spans="3:13" ht="13" x14ac:dyDescent="0.15">
      <c r="C382" s="1"/>
      <c r="D382" s="1"/>
      <c r="E382" s="1"/>
      <c r="F382" s="1"/>
      <c r="G382" s="1"/>
      <c r="H382" s="3"/>
      <c r="I382" s="3"/>
      <c r="J382" s="3"/>
      <c r="K382" s="3"/>
      <c r="L382" s="3"/>
      <c r="M382" s="3"/>
    </row>
    <row r="383" spans="3:13" ht="13" x14ac:dyDescent="0.15">
      <c r="C383" s="1"/>
      <c r="D383" s="1"/>
      <c r="E383" s="1"/>
      <c r="F383" s="1"/>
      <c r="G383" s="1"/>
      <c r="H383" s="3"/>
      <c r="I383" s="3"/>
      <c r="J383" s="3"/>
      <c r="K383" s="3"/>
      <c r="L383" s="3"/>
      <c r="M383" s="3"/>
    </row>
    <row r="384" spans="3:13" ht="13" x14ac:dyDescent="0.15">
      <c r="C384" s="1"/>
      <c r="D384" s="1"/>
      <c r="E384" s="1"/>
      <c r="F384" s="1"/>
      <c r="G384" s="1"/>
      <c r="H384" s="3"/>
      <c r="I384" s="3"/>
      <c r="J384" s="3"/>
      <c r="K384" s="3"/>
      <c r="L384" s="3"/>
      <c r="M384" s="3"/>
    </row>
    <row r="385" spans="3:13" ht="13" x14ac:dyDescent="0.15">
      <c r="C385" s="1"/>
      <c r="D385" s="1"/>
      <c r="E385" s="1"/>
      <c r="F385" s="1"/>
      <c r="G385" s="1"/>
      <c r="H385" s="3"/>
      <c r="I385" s="3"/>
      <c r="J385" s="3"/>
      <c r="K385" s="3"/>
      <c r="L385" s="3"/>
      <c r="M385" s="3"/>
    </row>
    <row r="386" spans="3:13" ht="13" x14ac:dyDescent="0.15">
      <c r="C386" s="1"/>
      <c r="D386" s="1"/>
      <c r="E386" s="1"/>
      <c r="F386" s="1"/>
      <c r="G386" s="1"/>
      <c r="H386" s="3"/>
      <c r="I386" s="3"/>
      <c r="J386" s="3"/>
      <c r="K386" s="3"/>
      <c r="L386" s="3"/>
      <c r="M386" s="3"/>
    </row>
    <row r="387" spans="3:13" ht="13" x14ac:dyDescent="0.15">
      <c r="C387" s="1"/>
      <c r="D387" s="1"/>
      <c r="E387" s="1"/>
      <c r="F387" s="1"/>
      <c r="G387" s="1"/>
      <c r="H387" s="3"/>
      <c r="I387" s="3"/>
      <c r="J387" s="3"/>
      <c r="K387" s="3"/>
      <c r="L387" s="3"/>
      <c r="M387" s="3"/>
    </row>
    <row r="388" spans="3:13" ht="13" x14ac:dyDescent="0.15">
      <c r="C388" s="1"/>
      <c r="D388" s="1"/>
      <c r="E388" s="1"/>
      <c r="F388" s="1"/>
      <c r="G388" s="1"/>
      <c r="H388" s="3"/>
      <c r="I388" s="3"/>
      <c r="J388" s="3"/>
      <c r="K388" s="3"/>
      <c r="L388" s="3"/>
      <c r="M388" s="3"/>
    </row>
    <row r="389" spans="3:13" ht="13" x14ac:dyDescent="0.15">
      <c r="C389" s="1"/>
      <c r="D389" s="1"/>
      <c r="E389" s="1"/>
      <c r="F389" s="1"/>
      <c r="G389" s="1"/>
      <c r="H389" s="3"/>
      <c r="I389" s="3"/>
      <c r="J389" s="3"/>
      <c r="K389" s="3"/>
      <c r="L389" s="3"/>
      <c r="M389" s="3"/>
    </row>
    <row r="390" spans="3:13" ht="13" x14ac:dyDescent="0.15">
      <c r="C390" s="1"/>
      <c r="D390" s="1"/>
      <c r="E390" s="1"/>
      <c r="F390" s="1"/>
      <c r="G390" s="1"/>
      <c r="H390" s="3"/>
      <c r="I390" s="3"/>
      <c r="J390" s="3"/>
      <c r="K390" s="3"/>
      <c r="L390" s="3"/>
      <c r="M390" s="3"/>
    </row>
    <row r="391" spans="3:13" ht="13" x14ac:dyDescent="0.15">
      <c r="C391" s="1"/>
      <c r="D391" s="1"/>
      <c r="E391" s="1"/>
      <c r="F391" s="1"/>
      <c r="G391" s="1"/>
      <c r="H391" s="3"/>
      <c r="I391" s="3"/>
      <c r="J391" s="3"/>
      <c r="K391" s="3"/>
      <c r="L391" s="3"/>
      <c r="M391" s="3"/>
    </row>
    <row r="392" spans="3:13" ht="13" x14ac:dyDescent="0.15">
      <c r="C392" s="1"/>
      <c r="D392" s="1"/>
      <c r="E392" s="1"/>
      <c r="F392" s="1"/>
      <c r="G392" s="1"/>
      <c r="H392" s="3"/>
      <c r="I392" s="3"/>
      <c r="J392" s="3"/>
      <c r="K392" s="3"/>
      <c r="L392" s="3"/>
      <c r="M392" s="3"/>
    </row>
    <row r="393" spans="3:13" ht="13" x14ac:dyDescent="0.15">
      <c r="C393" s="1"/>
      <c r="D393" s="1"/>
      <c r="E393" s="1"/>
      <c r="F393" s="1"/>
      <c r="G393" s="1"/>
      <c r="H393" s="3"/>
      <c r="I393" s="3"/>
      <c r="J393" s="3"/>
      <c r="K393" s="3"/>
      <c r="L393" s="3"/>
      <c r="M393" s="3"/>
    </row>
    <row r="394" spans="3:13" ht="13" x14ac:dyDescent="0.15">
      <c r="C394" s="1"/>
      <c r="D394" s="1"/>
      <c r="E394" s="1"/>
      <c r="F394" s="1"/>
      <c r="G394" s="1"/>
      <c r="H394" s="3"/>
      <c r="I394" s="3"/>
      <c r="J394" s="3"/>
      <c r="K394" s="3"/>
      <c r="L394" s="3"/>
      <c r="M394" s="3"/>
    </row>
    <row r="395" spans="3:13" ht="13" x14ac:dyDescent="0.15">
      <c r="C395" s="1"/>
      <c r="D395" s="1"/>
      <c r="E395" s="1"/>
      <c r="F395" s="1"/>
      <c r="G395" s="1"/>
      <c r="H395" s="3"/>
      <c r="I395" s="3"/>
      <c r="J395" s="3"/>
      <c r="K395" s="3"/>
      <c r="L395" s="3"/>
      <c r="M395" s="3"/>
    </row>
    <row r="396" spans="3:13" ht="13" x14ac:dyDescent="0.15">
      <c r="C396" s="1"/>
      <c r="D396" s="1"/>
      <c r="E396" s="1"/>
      <c r="F396" s="1"/>
      <c r="G396" s="1"/>
      <c r="H396" s="3"/>
      <c r="I396" s="3"/>
      <c r="J396" s="3"/>
      <c r="K396" s="3"/>
      <c r="L396" s="3"/>
      <c r="M396" s="3"/>
    </row>
    <row r="397" spans="3:13" ht="13" x14ac:dyDescent="0.15">
      <c r="C397" s="1"/>
      <c r="D397" s="1"/>
      <c r="E397" s="1"/>
      <c r="F397" s="1"/>
      <c r="G397" s="1"/>
      <c r="H397" s="3"/>
      <c r="I397" s="3"/>
      <c r="J397" s="3"/>
      <c r="K397" s="3"/>
      <c r="L397" s="3"/>
      <c r="M397" s="3"/>
    </row>
    <row r="398" spans="3:13" ht="13" x14ac:dyDescent="0.15">
      <c r="C398" s="1"/>
      <c r="D398" s="1"/>
      <c r="E398" s="1"/>
      <c r="F398" s="1"/>
      <c r="G398" s="1"/>
      <c r="H398" s="3"/>
      <c r="I398" s="3"/>
      <c r="J398" s="3"/>
      <c r="K398" s="3"/>
      <c r="L398" s="3"/>
      <c r="M398" s="3"/>
    </row>
    <row r="399" spans="3:13" ht="13" x14ac:dyDescent="0.15">
      <c r="C399" s="1"/>
      <c r="D399" s="1"/>
      <c r="E399" s="1"/>
      <c r="F399" s="1"/>
      <c r="G399" s="1"/>
      <c r="H399" s="3"/>
      <c r="I399" s="3"/>
      <c r="J399" s="3"/>
      <c r="K399" s="3"/>
      <c r="L399" s="3"/>
      <c r="M399" s="3"/>
    </row>
    <row r="400" spans="3:13" ht="13" x14ac:dyDescent="0.15">
      <c r="C400" s="1"/>
      <c r="D400" s="1"/>
      <c r="E400" s="1"/>
      <c r="F400" s="1"/>
      <c r="G400" s="1"/>
      <c r="H400" s="3"/>
      <c r="I400" s="3"/>
      <c r="J400" s="3"/>
      <c r="K400" s="3"/>
      <c r="L400" s="3"/>
      <c r="M400" s="3"/>
    </row>
    <row r="401" spans="3:13" ht="13" x14ac:dyDescent="0.15">
      <c r="C401" s="1"/>
      <c r="D401" s="1"/>
      <c r="E401" s="1"/>
      <c r="F401" s="1"/>
      <c r="G401" s="1"/>
      <c r="H401" s="3"/>
      <c r="I401" s="3"/>
      <c r="J401" s="3"/>
      <c r="K401" s="3"/>
      <c r="L401" s="3"/>
      <c r="M401" s="3"/>
    </row>
    <row r="402" spans="3:13" ht="13" x14ac:dyDescent="0.15">
      <c r="C402" s="1"/>
      <c r="D402" s="1"/>
      <c r="E402" s="1"/>
      <c r="F402" s="1"/>
      <c r="G402" s="1"/>
      <c r="H402" s="3"/>
      <c r="I402" s="3"/>
      <c r="J402" s="3"/>
      <c r="K402" s="3"/>
      <c r="L402" s="3"/>
      <c r="M402" s="3"/>
    </row>
    <row r="403" spans="3:13" ht="13" x14ac:dyDescent="0.15">
      <c r="C403" s="1"/>
      <c r="D403" s="1"/>
      <c r="E403" s="1"/>
      <c r="F403" s="1"/>
      <c r="G403" s="1"/>
      <c r="H403" s="3"/>
      <c r="I403" s="3"/>
      <c r="J403" s="3"/>
      <c r="K403" s="3"/>
      <c r="L403" s="3"/>
      <c r="M403" s="3"/>
    </row>
    <row r="404" spans="3:13" ht="13" x14ac:dyDescent="0.15">
      <c r="C404" s="1"/>
      <c r="D404" s="1"/>
      <c r="E404" s="1"/>
      <c r="F404" s="1"/>
      <c r="G404" s="1"/>
      <c r="H404" s="3"/>
      <c r="I404" s="3"/>
      <c r="J404" s="3"/>
      <c r="K404" s="3"/>
      <c r="L404" s="3"/>
      <c r="M404" s="3"/>
    </row>
    <row r="405" spans="3:13" ht="13" x14ac:dyDescent="0.15">
      <c r="C405" s="1"/>
      <c r="D405" s="1"/>
      <c r="E405" s="1"/>
      <c r="F405" s="1"/>
      <c r="G405" s="1"/>
      <c r="H405" s="3"/>
      <c r="I405" s="3"/>
      <c r="J405" s="3"/>
      <c r="K405" s="3"/>
      <c r="L405" s="3"/>
      <c r="M405" s="3"/>
    </row>
    <row r="406" spans="3:13" ht="13" x14ac:dyDescent="0.15">
      <c r="C406" s="1"/>
      <c r="D406" s="1"/>
      <c r="E406" s="1"/>
      <c r="F406" s="1"/>
      <c r="G406" s="1"/>
      <c r="H406" s="3"/>
      <c r="I406" s="3"/>
      <c r="J406" s="3"/>
      <c r="K406" s="3"/>
      <c r="L406" s="3"/>
      <c r="M406" s="3"/>
    </row>
    <row r="407" spans="3:13" ht="13" x14ac:dyDescent="0.15">
      <c r="C407" s="1"/>
      <c r="D407" s="1"/>
      <c r="E407" s="1"/>
      <c r="F407" s="1"/>
      <c r="G407" s="1"/>
      <c r="H407" s="3"/>
      <c r="I407" s="3"/>
      <c r="J407" s="3"/>
      <c r="K407" s="3"/>
      <c r="L407" s="3"/>
      <c r="M407" s="3"/>
    </row>
    <row r="408" spans="3:13" ht="13" x14ac:dyDescent="0.15">
      <c r="C408" s="1"/>
      <c r="D408" s="1"/>
      <c r="E408" s="1"/>
      <c r="F408" s="1"/>
      <c r="G408" s="1"/>
      <c r="H408" s="3"/>
      <c r="I408" s="3"/>
      <c r="J408" s="3"/>
      <c r="K408" s="3"/>
      <c r="L408" s="3"/>
      <c r="M408" s="3"/>
    </row>
    <row r="409" spans="3:13" ht="13" x14ac:dyDescent="0.15">
      <c r="C409" s="1"/>
      <c r="D409" s="1"/>
      <c r="E409" s="1"/>
      <c r="F409" s="1"/>
      <c r="G409" s="1"/>
      <c r="H409" s="3"/>
      <c r="I409" s="3"/>
      <c r="J409" s="3"/>
      <c r="K409" s="3"/>
      <c r="L409" s="3"/>
      <c r="M409" s="3"/>
    </row>
    <row r="410" spans="3:13" ht="13" x14ac:dyDescent="0.15">
      <c r="C410" s="1"/>
      <c r="D410" s="1"/>
      <c r="E410" s="1"/>
      <c r="F410" s="1"/>
      <c r="G410" s="1"/>
      <c r="H410" s="3"/>
      <c r="I410" s="3"/>
      <c r="J410" s="3"/>
      <c r="K410" s="3"/>
      <c r="L410" s="3"/>
      <c r="M410" s="3"/>
    </row>
    <row r="411" spans="3:13" ht="13" x14ac:dyDescent="0.15">
      <c r="C411" s="1"/>
      <c r="D411" s="1"/>
      <c r="E411" s="1"/>
      <c r="F411" s="1"/>
      <c r="G411" s="1"/>
      <c r="H411" s="3"/>
      <c r="I411" s="3"/>
      <c r="J411" s="3"/>
      <c r="K411" s="3"/>
      <c r="L411" s="3"/>
      <c r="M411" s="3"/>
    </row>
    <row r="412" spans="3:13" ht="13" x14ac:dyDescent="0.15">
      <c r="C412" s="1"/>
      <c r="D412" s="1"/>
      <c r="E412" s="1"/>
      <c r="F412" s="1"/>
      <c r="G412" s="1"/>
      <c r="H412" s="3"/>
      <c r="I412" s="3"/>
      <c r="J412" s="3"/>
      <c r="K412" s="3"/>
      <c r="L412" s="3"/>
      <c r="M412" s="3"/>
    </row>
    <row r="413" spans="3:13" ht="13" x14ac:dyDescent="0.15">
      <c r="C413" s="1"/>
      <c r="D413" s="1"/>
      <c r="E413" s="1"/>
      <c r="F413" s="1"/>
      <c r="G413" s="1"/>
      <c r="H413" s="3"/>
      <c r="I413" s="3"/>
      <c r="J413" s="3"/>
      <c r="K413" s="3"/>
      <c r="L413" s="3"/>
      <c r="M413" s="3"/>
    </row>
    <row r="414" spans="3:13" ht="13" x14ac:dyDescent="0.15">
      <c r="C414" s="1"/>
      <c r="D414" s="1"/>
      <c r="E414" s="1"/>
      <c r="F414" s="1"/>
      <c r="G414" s="1"/>
      <c r="H414" s="3"/>
      <c r="I414" s="3"/>
      <c r="J414" s="3"/>
      <c r="K414" s="3"/>
      <c r="L414" s="3"/>
      <c r="M414" s="3"/>
    </row>
    <row r="415" spans="3:13" ht="13" x14ac:dyDescent="0.15">
      <c r="C415" s="1"/>
      <c r="D415" s="1"/>
      <c r="E415" s="1"/>
      <c r="F415" s="1"/>
      <c r="G415" s="1"/>
      <c r="H415" s="3"/>
      <c r="I415" s="3"/>
      <c r="J415" s="3"/>
      <c r="K415" s="3"/>
      <c r="L415" s="3"/>
      <c r="M415" s="3"/>
    </row>
    <row r="416" spans="3:13" ht="13" x14ac:dyDescent="0.15">
      <c r="C416" s="1"/>
      <c r="D416" s="1"/>
      <c r="E416" s="1"/>
      <c r="F416" s="1"/>
      <c r="G416" s="1"/>
      <c r="H416" s="3"/>
      <c r="I416" s="3"/>
      <c r="J416" s="3"/>
      <c r="K416" s="3"/>
      <c r="L416" s="3"/>
      <c r="M416" s="3"/>
    </row>
    <row r="417" spans="3:13" ht="13" x14ac:dyDescent="0.15">
      <c r="C417" s="1"/>
      <c r="D417" s="1"/>
      <c r="E417" s="1"/>
      <c r="F417" s="1"/>
      <c r="G417" s="1"/>
      <c r="H417" s="3"/>
      <c r="I417" s="3"/>
      <c r="J417" s="3"/>
      <c r="K417" s="3"/>
      <c r="L417" s="3"/>
      <c r="M417" s="3"/>
    </row>
    <row r="418" spans="3:13" ht="13" x14ac:dyDescent="0.15">
      <c r="C418" s="1"/>
      <c r="D418" s="1"/>
      <c r="E418" s="1"/>
      <c r="F418" s="1"/>
      <c r="G418" s="1"/>
      <c r="H418" s="3"/>
      <c r="I418" s="3"/>
      <c r="J418" s="3"/>
      <c r="K418" s="3"/>
      <c r="L418" s="3"/>
      <c r="M418" s="3"/>
    </row>
    <row r="419" spans="3:13" ht="13" x14ac:dyDescent="0.15">
      <c r="C419" s="1"/>
      <c r="D419" s="1"/>
      <c r="E419" s="1"/>
      <c r="F419" s="1"/>
      <c r="G419" s="1"/>
      <c r="H419" s="3"/>
      <c r="I419" s="3"/>
      <c r="J419" s="3"/>
      <c r="K419" s="3"/>
      <c r="L419" s="3"/>
      <c r="M419" s="3"/>
    </row>
    <row r="420" spans="3:13" ht="13" x14ac:dyDescent="0.15">
      <c r="C420" s="1"/>
      <c r="D420" s="1"/>
      <c r="E420" s="1"/>
      <c r="F420" s="1"/>
      <c r="G420" s="1"/>
      <c r="H420" s="3"/>
      <c r="I420" s="3"/>
      <c r="J420" s="3"/>
      <c r="K420" s="3"/>
      <c r="L420" s="3"/>
      <c r="M420" s="3"/>
    </row>
    <row r="421" spans="3:13" ht="13" x14ac:dyDescent="0.15">
      <c r="C421" s="1"/>
      <c r="D421" s="1"/>
      <c r="E421" s="1"/>
      <c r="F421" s="1"/>
      <c r="G421" s="1"/>
      <c r="H421" s="3"/>
      <c r="I421" s="3"/>
      <c r="J421" s="3"/>
      <c r="K421" s="3"/>
      <c r="L421" s="3"/>
      <c r="M421" s="3"/>
    </row>
    <row r="422" spans="3:13" ht="13" x14ac:dyDescent="0.15">
      <c r="C422" s="1"/>
      <c r="D422" s="1"/>
      <c r="E422" s="1"/>
      <c r="F422" s="1"/>
      <c r="G422" s="1"/>
      <c r="H422" s="3"/>
      <c r="I422" s="3"/>
      <c r="J422" s="3"/>
      <c r="K422" s="3"/>
      <c r="L422" s="3"/>
      <c r="M422" s="3"/>
    </row>
    <row r="423" spans="3:13" ht="13" x14ac:dyDescent="0.15">
      <c r="C423" s="1"/>
      <c r="D423" s="1"/>
      <c r="E423" s="1"/>
      <c r="F423" s="1"/>
      <c r="G423" s="1"/>
      <c r="H423" s="3"/>
      <c r="I423" s="3"/>
      <c r="J423" s="3"/>
      <c r="K423" s="3"/>
      <c r="L423" s="3"/>
      <c r="M423" s="3"/>
    </row>
    <row r="424" spans="3:13" ht="13" x14ac:dyDescent="0.15">
      <c r="C424" s="1"/>
      <c r="D424" s="1"/>
      <c r="E424" s="1"/>
      <c r="F424" s="1"/>
      <c r="G424" s="1"/>
      <c r="H424" s="3"/>
      <c r="I424" s="3"/>
      <c r="J424" s="3"/>
      <c r="K424" s="3"/>
      <c r="L424" s="3"/>
      <c r="M424" s="3"/>
    </row>
    <row r="425" spans="3:13" ht="13" x14ac:dyDescent="0.15">
      <c r="C425" s="1"/>
      <c r="D425" s="1"/>
      <c r="E425" s="1"/>
      <c r="F425" s="1"/>
      <c r="G425" s="1"/>
      <c r="H425" s="3"/>
      <c r="I425" s="3"/>
      <c r="J425" s="3"/>
      <c r="K425" s="3"/>
      <c r="L425" s="3"/>
      <c r="M425" s="3"/>
    </row>
    <row r="426" spans="3:13" ht="13" x14ac:dyDescent="0.15">
      <c r="C426" s="1"/>
      <c r="D426" s="1"/>
      <c r="E426" s="1"/>
      <c r="F426" s="1"/>
      <c r="G426" s="1"/>
      <c r="H426" s="3"/>
      <c r="I426" s="3"/>
      <c r="J426" s="3"/>
      <c r="K426" s="3"/>
      <c r="L426" s="3"/>
      <c r="M426" s="3"/>
    </row>
    <row r="427" spans="3:13" ht="13" x14ac:dyDescent="0.15">
      <c r="C427" s="1"/>
      <c r="D427" s="1"/>
      <c r="E427" s="1"/>
      <c r="F427" s="1"/>
      <c r="G427" s="1"/>
      <c r="H427" s="3"/>
      <c r="I427" s="3"/>
      <c r="J427" s="3"/>
      <c r="K427" s="3"/>
      <c r="L427" s="3"/>
      <c r="M427" s="3"/>
    </row>
    <row r="428" spans="3:13" ht="13" x14ac:dyDescent="0.15">
      <c r="C428" s="1"/>
      <c r="D428" s="1"/>
      <c r="E428" s="1"/>
      <c r="F428" s="1"/>
      <c r="G428" s="1"/>
      <c r="H428" s="3"/>
      <c r="I428" s="3"/>
      <c r="J428" s="3"/>
      <c r="K428" s="3"/>
      <c r="L428" s="3"/>
      <c r="M428" s="3"/>
    </row>
    <row r="429" spans="3:13" ht="13" x14ac:dyDescent="0.15">
      <c r="C429" s="1"/>
      <c r="D429" s="1"/>
      <c r="E429" s="1"/>
      <c r="F429" s="1"/>
      <c r="G429" s="1"/>
      <c r="H429" s="3"/>
      <c r="I429" s="3"/>
      <c r="J429" s="3"/>
      <c r="K429" s="3"/>
      <c r="L429" s="3"/>
      <c r="M429" s="3"/>
    </row>
    <row r="430" spans="3:13" ht="13" x14ac:dyDescent="0.15">
      <c r="C430" s="1"/>
      <c r="D430" s="1"/>
      <c r="E430" s="1"/>
      <c r="F430" s="1"/>
      <c r="G430" s="1"/>
      <c r="H430" s="3"/>
      <c r="I430" s="3"/>
      <c r="J430" s="3"/>
      <c r="K430" s="3"/>
      <c r="L430" s="3"/>
      <c r="M430" s="3"/>
    </row>
    <row r="431" spans="3:13" ht="13" x14ac:dyDescent="0.15">
      <c r="C431" s="1"/>
      <c r="D431" s="1"/>
      <c r="E431" s="1"/>
      <c r="F431" s="1"/>
      <c r="G431" s="1"/>
      <c r="H431" s="3"/>
      <c r="I431" s="3"/>
      <c r="J431" s="3"/>
      <c r="K431" s="3"/>
      <c r="L431" s="3"/>
      <c r="M431" s="3"/>
    </row>
    <row r="432" spans="3:13" ht="13" x14ac:dyDescent="0.15">
      <c r="C432" s="1"/>
      <c r="D432" s="1"/>
      <c r="E432" s="1"/>
      <c r="F432" s="1"/>
      <c r="G432" s="1"/>
      <c r="H432" s="3"/>
      <c r="I432" s="3"/>
      <c r="J432" s="3"/>
      <c r="K432" s="3"/>
      <c r="L432" s="3"/>
      <c r="M432" s="3"/>
    </row>
    <row r="433" spans="3:13" ht="13" x14ac:dyDescent="0.15">
      <c r="C433" s="1"/>
      <c r="D433" s="1"/>
      <c r="E433" s="1"/>
      <c r="F433" s="1"/>
      <c r="G433" s="1"/>
      <c r="H433" s="3"/>
      <c r="I433" s="3"/>
      <c r="J433" s="3"/>
      <c r="K433" s="3"/>
      <c r="L433" s="3"/>
      <c r="M433" s="3"/>
    </row>
    <row r="434" spans="3:13" ht="13" x14ac:dyDescent="0.15">
      <c r="C434" s="1"/>
      <c r="D434" s="1"/>
      <c r="E434" s="1"/>
      <c r="F434" s="1"/>
      <c r="G434" s="1"/>
      <c r="H434" s="3"/>
      <c r="I434" s="3"/>
      <c r="J434" s="3"/>
      <c r="K434" s="3"/>
      <c r="L434" s="3"/>
      <c r="M434" s="3"/>
    </row>
    <row r="435" spans="3:13" ht="13" x14ac:dyDescent="0.15">
      <c r="C435" s="1"/>
      <c r="D435" s="1"/>
      <c r="E435" s="1"/>
      <c r="F435" s="1"/>
      <c r="G435" s="1"/>
      <c r="H435" s="3"/>
      <c r="I435" s="3"/>
      <c r="J435" s="3"/>
      <c r="K435" s="3"/>
      <c r="L435" s="3"/>
      <c r="M435" s="3"/>
    </row>
    <row r="436" spans="3:13" ht="13" x14ac:dyDescent="0.15">
      <c r="C436" s="1"/>
      <c r="D436" s="1"/>
      <c r="E436" s="1"/>
      <c r="F436" s="1"/>
      <c r="G436" s="1"/>
      <c r="H436" s="3"/>
      <c r="I436" s="3"/>
      <c r="J436" s="3"/>
      <c r="K436" s="3"/>
      <c r="L436" s="3"/>
      <c r="M436" s="3"/>
    </row>
    <row r="437" spans="3:13" ht="13" x14ac:dyDescent="0.15">
      <c r="C437" s="1"/>
      <c r="D437" s="1"/>
      <c r="E437" s="1"/>
      <c r="F437" s="1"/>
      <c r="G437" s="1"/>
      <c r="H437" s="3"/>
      <c r="I437" s="3"/>
      <c r="J437" s="3"/>
      <c r="K437" s="3"/>
      <c r="L437" s="3"/>
      <c r="M437" s="3"/>
    </row>
    <row r="438" spans="3:13" ht="13" x14ac:dyDescent="0.15">
      <c r="C438" s="1"/>
      <c r="D438" s="1"/>
      <c r="E438" s="1"/>
      <c r="F438" s="1"/>
      <c r="G438" s="1"/>
      <c r="H438" s="3"/>
      <c r="I438" s="3"/>
      <c r="J438" s="3"/>
      <c r="K438" s="3"/>
      <c r="L438" s="3"/>
      <c r="M438" s="3"/>
    </row>
    <row r="439" spans="3:13" ht="13" x14ac:dyDescent="0.15">
      <c r="C439" s="1"/>
      <c r="D439" s="1"/>
      <c r="E439" s="1"/>
      <c r="F439" s="1"/>
      <c r="G439" s="1"/>
      <c r="H439" s="3"/>
      <c r="I439" s="3"/>
      <c r="J439" s="3"/>
      <c r="K439" s="3"/>
      <c r="L439" s="3"/>
      <c r="M439" s="3"/>
    </row>
    <row r="440" spans="3:13" ht="13" x14ac:dyDescent="0.15">
      <c r="C440" s="1"/>
      <c r="D440" s="1"/>
      <c r="E440" s="1"/>
      <c r="F440" s="1"/>
      <c r="G440" s="1"/>
      <c r="H440" s="3"/>
      <c r="I440" s="3"/>
      <c r="J440" s="3"/>
      <c r="K440" s="3"/>
      <c r="L440" s="3"/>
      <c r="M440" s="3"/>
    </row>
    <row r="441" spans="3:13" ht="13" x14ac:dyDescent="0.15">
      <c r="C441" s="1"/>
      <c r="D441" s="1"/>
      <c r="E441" s="1"/>
      <c r="F441" s="1"/>
      <c r="G441" s="1"/>
      <c r="H441" s="3"/>
      <c r="I441" s="3"/>
      <c r="J441" s="3"/>
      <c r="K441" s="3"/>
      <c r="L441" s="3"/>
      <c r="M441" s="3"/>
    </row>
    <row r="442" spans="3:13" ht="13" x14ac:dyDescent="0.15">
      <c r="C442" s="1"/>
      <c r="D442" s="1"/>
      <c r="E442" s="1"/>
      <c r="F442" s="1"/>
      <c r="G442" s="1"/>
      <c r="H442" s="3"/>
      <c r="I442" s="3"/>
      <c r="J442" s="3"/>
      <c r="K442" s="3"/>
      <c r="L442" s="3"/>
      <c r="M442" s="3"/>
    </row>
    <row r="443" spans="3:13" ht="13" x14ac:dyDescent="0.15">
      <c r="C443" s="1"/>
      <c r="D443" s="1"/>
      <c r="E443" s="1"/>
      <c r="F443" s="1"/>
      <c r="G443" s="1"/>
      <c r="H443" s="3"/>
      <c r="I443" s="3"/>
      <c r="J443" s="3"/>
      <c r="K443" s="3"/>
      <c r="L443" s="3"/>
      <c r="M443" s="3"/>
    </row>
    <row r="444" spans="3:13" ht="13" x14ac:dyDescent="0.15">
      <c r="C444" s="1"/>
      <c r="D444" s="1"/>
      <c r="E444" s="1"/>
      <c r="F444" s="1"/>
      <c r="G444" s="1"/>
      <c r="H444" s="3"/>
      <c r="I444" s="3"/>
      <c r="J444" s="3"/>
      <c r="K444" s="3"/>
      <c r="L444" s="3"/>
      <c r="M444" s="3"/>
    </row>
    <row r="445" spans="3:13" ht="13" x14ac:dyDescent="0.15">
      <c r="C445" s="1"/>
      <c r="D445" s="1"/>
      <c r="E445" s="1"/>
      <c r="F445" s="1"/>
      <c r="G445" s="1"/>
      <c r="H445" s="3"/>
      <c r="I445" s="3"/>
      <c r="J445" s="3"/>
      <c r="K445" s="3"/>
      <c r="L445" s="3"/>
      <c r="M445" s="3"/>
    </row>
    <row r="446" spans="3:13" ht="13" x14ac:dyDescent="0.15">
      <c r="C446" s="1"/>
      <c r="D446" s="1"/>
      <c r="E446" s="1"/>
      <c r="F446" s="1"/>
      <c r="G446" s="1"/>
      <c r="H446" s="3"/>
      <c r="I446" s="3"/>
      <c r="J446" s="3"/>
      <c r="K446" s="3"/>
      <c r="L446" s="3"/>
      <c r="M446" s="3"/>
    </row>
    <row r="447" spans="3:13" ht="13" x14ac:dyDescent="0.15">
      <c r="C447" s="1"/>
      <c r="D447" s="1"/>
      <c r="E447" s="1"/>
      <c r="F447" s="1"/>
      <c r="G447" s="1"/>
      <c r="H447" s="3"/>
      <c r="I447" s="3"/>
      <c r="J447" s="3"/>
      <c r="K447" s="3"/>
      <c r="L447" s="3"/>
      <c r="M447" s="3"/>
    </row>
    <row r="448" spans="3:13" ht="13" x14ac:dyDescent="0.15">
      <c r="C448" s="1"/>
      <c r="D448" s="1"/>
      <c r="E448" s="1"/>
      <c r="F448" s="1"/>
      <c r="G448" s="1"/>
      <c r="H448" s="3"/>
      <c r="I448" s="3"/>
      <c r="J448" s="3"/>
      <c r="K448" s="3"/>
      <c r="L448" s="3"/>
      <c r="M448" s="3"/>
    </row>
    <row r="449" spans="3:13" ht="13" x14ac:dyDescent="0.15">
      <c r="C449" s="1"/>
      <c r="D449" s="1"/>
      <c r="E449" s="1"/>
      <c r="F449" s="1"/>
      <c r="G449" s="1"/>
      <c r="H449" s="3"/>
      <c r="I449" s="3"/>
      <c r="J449" s="3"/>
      <c r="K449" s="3"/>
      <c r="L449" s="3"/>
      <c r="M449" s="3"/>
    </row>
    <row r="450" spans="3:13" ht="13" x14ac:dyDescent="0.15">
      <c r="C450" s="1"/>
      <c r="D450" s="1"/>
      <c r="E450" s="1"/>
      <c r="F450" s="1"/>
      <c r="G450" s="1"/>
      <c r="H450" s="3"/>
      <c r="I450" s="3"/>
      <c r="J450" s="3"/>
      <c r="K450" s="3"/>
      <c r="L450" s="3"/>
      <c r="M450" s="3"/>
    </row>
    <row r="451" spans="3:13" ht="13" x14ac:dyDescent="0.15">
      <c r="C451" s="1"/>
      <c r="D451" s="1"/>
      <c r="E451" s="1"/>
      <c r="F451" s="1"/>
      <c r="G451" s="1"/>
      <c r="H451" s="3"/>
      <c r="I451" s="3"/>
      <c r="J451" s="3"/>
      <c r="K451" s="3"/>
      <c r="L451" s="3"/>
      <c r="M451" s="3"/>
    </row>
    <row r="452" spans="3:13" ht="13" x14ac:dyDescent="0.15">
      <c r="C452" s="1"/>
      <c r="D452" s="1"/>
      <c r="E452" s="1"/>
      <c r="F452" s="1"/>
      <c r="G452" s="1"/>
      <c r="H452" s="3"/>
      <c r="I452" s="3"/>
      <c r="J452" s="3"/>
      <c r="K452" s="3"/>
      <c r="L452" s="3"/>
      <c r="M452" s="3"/>
    </row>
    <row r="453" spans="3:13" ht="13" x14ac:dyDescent="0.15">
      <c r="C453" s="1"/>
      <c r="D453" s="1"/>
      <c r="E453" s="1"/>
      <c r="F453" s="1"/>
      <c r="G453" s="1"/>
      <c r="H453" s="3"/>
      <c r="I453" s="3"/>
      <c r="J453" s="3"/>
      <c r="K453" s="3"/>
      <c r="L453" s="3"/>
      <c r="M453" s="3"/>
    </row>
    <row r="454" spans="3:13" ht="13" x14ac:dyDescent="0.15">
      <c r="C454" s="1"/>
      <c r="D454" s="1"/>
      <c r="E454" s="1"/>
      <c r="F454" s="1"/>
      <c r="G454" s="1"/>
      <c r="H454" s="3"/>
      <c r="I454" s="3"/>
      <c r="J454" s="3"/>
      <c r="K454" s="3"/>
      <c r="L454" s="3"/>
      <c r="M454" s="3"/>
    </row>
    <row r="455" spans="3:13" ht="13" x14ac:dyDescent="0.15">
      <c r="C455" s="1"/>
      <c r="D455" s="1"/>
      <c r="E455" s="1"/>
      <c r="F455" s="1"/>
      <c r="G455" s="1"/>
      <c r="H455" s="3"/>
      <c r="I455" s="3"/>
      <c r="J455" s="3"/>
      <c r="K455" s="3"/>
      <c r="L455" s="3"/>
      <c r="M455" s="3"/>
    </row>
    <row r="456" spans="3:13" ht="13" x14ac:dyDescent="0.15">
      <c r="C456" s="1"/>
      <c r="D456" s="1"/>
      <c r="E456" s="1"/>
      <c r="F456" s="1"/>
      <c r="G456" s="1"/>
      <c r="H456" s="3"/>
      <c r="I456" s="3"/>
      <c r="J456" s="3"/>
      <c r="K456" s="3"/>
      <c r="L456" s="3"/>
      <c r="M456" s="3"/>
    </row>
    <row r="457" spans="3:13" ht="13" x14ac:dyDescent="0.15">
      <c r="C457" s="1"/>
      <c r="D457" s="1"/>
      <c r="E457" s="1"/>
      <c r="F457" s="1"/>
      <c r="G457" s="1"/>
      <c r="H457" s="3"/>
      <c r="I457" s="3"/>
      <c r="J457" s="3"/>
      <c r="K457" s="3"/>
      <c r="L457" s="3"/>
      <c r="M457" s="3"/>
    </row>
    <row r="458" spans="3:13" ht="13" x14ac:dyDescent="0.15">
      <c r="C458" s="1"/>
      <c r="D458" s="1"/>
      <c r="E458" s="1"/>
      <c r="F458" s="1"/>
      <c r="G458" s="1"/>
      <c r="H458" s="3"/>
      <c r="I458" s="3"/>
      <c r="J458" s="3"/>
      <c r="K458" s="3"/>
      <c r="L458" s="3"/>
      <c r="M458" s="3"/>
    </row>
    <row r="459" spans="3:13" ht="13" x14ac:dyDescent="0.15">
      <c r="C459" s="1"/>
      <c r="D459" s="1"/>
      <c r="E459" s="1"/>
      <c r="F459" s="1"/>
      <c r="G459" s="1"/>
      <c r="H459" s="3"/>
      <c r="I459" s="3"/>
      <c r="J459" s="3"/>
      <c r="K459" s="3"/>
      <c r="L459" s="3"/>
      <c r="M459" s="3"/>
    </row>
    <row r="460" spans="3:13" ht="13" x14ac:dyDescent="0.15">
      <c r="C460" s="1"/>
      <c r="D460" s="1"/>
      <c r="E460" s="1"/>
      <c r="F460" s="1"/>
      <c r="G460" s="1"/>
      <c r="H460" s="3"/>
      <c r="I460" s="3"/>
      <c r="J460" s="3"/>
      <c r="K460" s="3"/>
      <c r="L460" s="3"/>
      <c r="M460" s="3"/>
    </row>
    <row r="461" spans="3:13" ht="13" x14ac:dyDescent="0.15">
      <c r="C461" s="1"/>
      <c r="D461" s="1"/>
      <c r="E461" s="1"/>
      <c r="F461" s="1"/>
      <c r="G461" s="1"/>
      <c r="H461" s="3"/>
      <c r="I461" s="3"/>
      <c r="J461" s="3"/>
      <c r="K461" s="3"/>
      <c r="L461" s="3"/>
      <c r="M461" s="3"/>
    </row>
    <row r="462" spans="3:13" ht="13" x14ac:dyDescent="0.15">
      <c r="C462" s="1"/>
      <c r="D462" s="1"/>
      <c r="E462" s="1"/>
      <c r="F462" s="1"/>
      <c r="G462" s="1"/>
      <c r="H462" s="3"/>
      <c r="I462" s="3"/>
      <c r="J462" s="3"/>
      <c r="K462" s="3"/>
      <c r="L462" s="3"/>
      <c r="M462" s="3"/>
    </row>
    <row r="463" spans="3:13" ht="13" x14ac:dyDescent="0.15">
      <c r="C463" s="1"/>
      <c r="D463" s="1"/>
      <c r="E463" s="1"/>
      <c r="F463" s="1"/>
      <c r="G463" s="1"/>
      <c r="H463" s="3"/>
      <c r="I463" s="3"/>
      <c r="J463" s="3"/>
      <c r="K463" s="3"/>
      <c r="L463" s="3"/>
      <c r="M463" s="3"/>
    </row>
    <row r="464" spans="3:13" ht="13" x14ac:dyDescent="0.15">
      <c r="C464" s="1"/>
      <c r="D464" s="1"/>
      <c r="E464" s="1"/>
      <c r="F464" s="1"/>
      <c r="G464" s="1"/>
      <c r="H464" s="3"/>
      <c r="I464" s="3"/>
      <c r="J464" s="3"/>
      <c r="K464" s="3"/>
      <c r="L464" s="3"/>
      <c r="M464" s="3"/>
    </row>
    <row r="465" spans="3:13" ht="13" x14ac:dyDescent="0.15">
      <c r="C465" s="1"/>
      <c r="D465" s="1"/>
      <c r="E465" s="1"/>
      <c r="F465" s="1"/>
      <c r="G465" s="1"/>
      <c r="H465" s="3"/>
      <c r="I465" s="3"/>
      <c r="J465" s="3"/>
      <c r="K465" s="3"/>
      <c r="L465" s="3"/>
      <c r="M465" s="3"/>
    </row>
    <row r="466" spans="3:13" ht="13" x14ac:dyDescent="0.15">
      <c r="C466" s="1"/>
      <c r="D466" s="1"/>
      <c r="E466" s="1"/>
      <c r="F466" s="1"/>
      <c r="G466" s="1"/>
      <c r="H466" s="3"/>
      <c r="I466" s="3"/>
      <c r="J466" s="3"/>
      <c r="K466" s="3"/>
      <c r="L466" s="3"/>
      <c r="M466" s="3"/>
    </row>
    <row r="467" spans="3:13" ht="13" x14ac:dyDescent="0.15">
      <c r="C467" s="1"/>
      <c r="D467" s="1"/>
      <c r="E467" s="1"/>
      <c r="F467" s="1"/>
      <c r="G467" s="1"/>
      <c r="H467" s="3"/>
      <c r="I467" s="3"/>
      <c r="J467" s="3"/>
      <c r="K467" s="3"/>
      <c r="L467" s="3"/>
      <c r="M467" s="3"/>
    </row>
    <row r="468" spans="3:13" ht="13" x14ac:dyDescent="0.15">
      <c r="C468" s="1"/>
      <c r="D468" s="1"/>
      <c r="E468" s="1"/>
      <c r="F468" s="1"/>
      <c r="G468" s="1"/>
      <c r="H468" s="3"/>
      <c r="I468" s="3"/>
      <c r="J468" s="3"/>
      <c r="K468" s="3"/>
      <c r="L468" s="3"/>
      <c r="M468" s="3"/>
    </row>
    <row r="469" spans="3:13" ht="13" x14ac:dyDescent="0.15">
      <c r="C469" s="1"/>
      <c r="D469" s="1"/>
      <c r="E469" s="1"/>
      <c r="F469" s="1"/>
      <c r="G469" s="1"/>
      <c r="H469" s="3"/>
      <c r="I469" s="3"/>
      <c r="J469" s="3"/>
      <c r="K469" s="3"/>
      <c r="L469" s="3"/>
      <c r="M469" s="3"/>
    </row>
    <row r="470" spans="3:13" ht="13" x14ac:dyDescent="0.15">
      <c r="C470" s="1"/>
      <c r="D470" s="1"/>
      <c r="E470" s="1"/>
      <c r="F470" s="1"/>
      <c r="G470" s="1"/>
      <c r="H470" s="3"/>
      <c r="I470" s="3"/>
      <c r="J470" s="3"/>
      <c r="K470" s="3"/>
      <c r="L470" s="3"/>
      <c r="M470" s="3"/>
    </row>
    <row r="471" spans="3:13" ht="13" x14ac:dyDescent="0.15">
      <c r="C471" s="1"/>
      <c r="D471" s="1"/>
      <c r="E471" s="1"/>
      <c r="F471" s="1"/>
      <c r="G471" s="1"/>
      <c r="H471" s="3"/>
      <c r="I471" s="3"/>
      <c r="J471" s="3"/>
      <c r="K471" s="3"/>
      <c r="L471" s="3"/>
      <c r="M471" s="3"/>
    </row>
    <row r="472" spans="3:13" ht="13" x14ac:dyDescent="0.15">
      <c r="C472" s="1"/>
      <c r="D472" s="1"/>
      <c r="E472" s="1"/>
      <c r="F472" s="1"/>
      <c r="G472" s="1"/>
      <c r="H472" s="3"/>
      <c r="I472" s="3"/>
      <c r="J472" s="3"/>
      <c r="K472" s="3"/>
      <c r="L472" s="3"/>
      <c r="M472" s="3"/>
    </row>
    <row r="473" spans="3:13" ht="13" x14ac:dyDescent="0.15">
      <c r="C473" s="1"/>
      <c r="D473" s="1"/>
      <c r="E473" s="1"/>
      <c r="F473" s="1"/>
      <c r="G473" s="1"/>
      <c r="H473" s="3"/>
      <c r="I473" s="3"/>
      <c r="J473" s="3"/>
      <c r="K473" s="3"/>
      <c r="L473" s="3"/>
      <c r="M473" s="3"/>
    </row>
    <row r="474" spans="3:13" ht="13" x14ac:dyDescent="0.15">
      <c r="C474" s="1"/>
      <c r="D474" s="1"/>
      <c r="E474" s="1"/>
      <c r="F474" s="1"/>
      <c r="G474" s="1"/>
      <c r="H474" s="3"/>
      <c r="I474" s="3"/>
      <c r="J474" s="3"/>
      <c r="K474" s="3"/>
      <c r="L474" s="3"/>
      <c r="M474" s="3"/>
    </row>
    <row r="475" spans="3:13" ht="13" x14ac:dyDescent="0.15">
      <c r="C475" s="1"/>
      <c r="D475" s="1"/>
      <c r="E475" s="1"/>
      <c r="F475" s="1"/>
      <c r="G475" s="1"/>
      <c r="H475" s="3"/>
      <c r="I475" s="3"/>
      <c r="J475" s="3"/>
      <c r="K475" s="3"/>
      <c r="L475" s="3"/>
      <c r="M475" s="3"/>
    </row>
    <row r="476" spans="3:13" ht="13" x14ac:dyDescent="0.15">
      <c r="C476" s="1"/>
      <c r="D476" s="1"/>
      <c r="E476" s="1"/>
      <c r="F476" s="1"/>
      <c r="G476" s="1"/>
      <c r="H476" s="3"/>
      <c r="I476" s="3"/>
      <c r="J476" s="3"/>
      <c r="K476" s="3"/>
      <c r="L476" s="3"/>
      <c r="M476" s="3"/>
    </row>
    <row r="477" spans="3:13" ht="13" x14ac:dyDescent="0.15">
      <c r="C477" s="1"/>
      <c r="D477" s="1"/>
      <c r="E477" s="1"/>
      <c r="F477" s="1"/>
      <c r="G477" s="1"/>
      <c r="H477" s="3"/>
      <c r="I477" s="3"/>
      <c r="J477" s="3"/>
      <c r="K477" s="3"/>
      <c r="L477" s="3"/>
      <c r="M477" s="3"/>
    </row>
    <row r="478" spans="3:13" ht="13" x14ac:dyDescent="0.15">
      <c r="C478" s="1"/>
      <c r="D478" s="1"/>
      <c r="E478" s="1"/>
      <c r="F478" s="1"/>
      <c r="G478" s="1"/>
      <c r="H478" s="3"/>
      <c r="I478" s="3"/>
      <c r="J478" s="3"/>
      <c r="K478" s="3"/>
      <c r="L478" s="3"/>
      <c r="M478" s="3"/>
    </row>
    <row r="479" spans="3:13" ht="13" x14ac:dyDescent="0.15">
      <c r="C479" s="1"/>
      <c r="D479" s="1"/>
      <c r="E479" s="1"/>
      <c r="F479" s="1"/>
      <c r="G479" s="1"/>
      <c r="H479" s="3"/>
      <c r="I479" s="3"/>
      <c r="J479" s="3"/>
      <c r="K479" s="3"/>
      <c r="L479" s="3"/>
      <c r="M479" s="3"/>
    </row>
    <row r="480" spans="3:13" ht="13" x14ac:dyDescent="0.15">
      <c r="C480" s="1"/>
      <c r="D480" s="1"/>
      <c r="E480" s="1"/>
      <c r="F480" s="1"/>
      <c r="G480" s="1"/>
      <c r="H480" s="3"/>
      <c r="I480" s="3"/>
      <c r="J480" s="3"/>
      <c r="K480" s="3"/>
      <c r="L480" s="3"/>
      <c r="M480" s="3"/>
    </row>
    <row r="481" spans="3:13" ht="13" x14ac:dyDescent="0.15">
      <c r="C481" s="1"/>
      <c r="D481" s="1"/>
      <c r="E481" s="1"/>
      <c r="F481" s="1"/>
      <c r="G481" s="1"/>
      <c r="H481" s="3"/>
      <c r="I481" s="3"/>
      <c r="J481" s="3"/>
      <c r="K481" s="3"/>
      <c r="L481" s="3"/>
      <c r="M481" s="3"/>
    </row>
    <row r="482" spans="3:13" ht="13" x14ac:dyDescent="0.15">
      <c r="C482" s="1"/>
      <c r="D482" s="1"/>
      <c r="E482" s="1"/>
      <c r="F482" s="1"/>
      <c r="G482" s="1"/>
      <c r="H482" s="3"/>
      <c r="I482" s="3"/>
      <c r="J482" s="3"/>
      <c r="K482" s="3"/>
      <c r="L482" s="3"/>
      <c r="M482" s="3"/>
    </row>
    <row r="483" spans="3:13" ht="13" x14ac:dyDescent="0.15">
      <c r="C483" s="1"/>
      <c r="D483" s="1"/>
      <c r="E483" s="1"/>
      <c r="F483" s="1"/>
      <c r="G483" s="1"/>
      <c r="H483" s="3"/>
      <c r="I483" s="3"/>
      <c r="J483" s="3"/>
      <c r="K483" s="3"/>
      <c r="L483" s="3"/>
      <c r="M483" s="3"/>
    </row>
    <row r="484" spans="3:13" ht="13" x14ac:dyDescent="0.15">
      <c r="C484" s="1"/>
      <c r="D484" s="1"/>
      <c r="E484" s="1"/>
      <c r="F484" s="1"/>
      <c r="G484" s="1"/>
      <c r="H484" s="3"/>
      <c r="I484" s="3"/>
      <c r="J484" s="3"/>
      <c r="K484" s="3"/>
      <c r="L484" s="3"/>
      <c r="M484" s="3"/>
    </row>
    <row r="485" spans="3:13" ht="13" x14ac:dyDescent="0.15">
      <c r="C485" s="1"/>
      <c r="D485" s="1"/>
      <c r="E485" s="1"/>
      <c r="F485" s="1"/>
      <c r="G485" s="1"/>
      <c r="H485" s="3"/>
      <c r="I485" s="3"/>
      <c r="J485" s="3"/>
      <c r="K485" s="3"/>
      <c r="L485" s="3"/>
      <c r="M485" s="3"/>
    </row>
    <row r="486" spans="3:13" ht="13" x14ac:dyDescent="0.15">
      <c r="C486" s="1"/>
      <c r="D486" s="1"/>
      <c r="E486" s="1"/>
      <c r="F486" s="1"/>
      <c r="G486" s="1"/>
      <c r="H486" s="3"/>
      <c r="I486" s="3"/>
      <c r="J486" s="3"/>
      <c r="K486" s="3"/>
      <c r="L486" s="3"/>
      <c r="M486" s="3"/>
    </row>
    <row r="487" spans="3:13" ht="13" x14ac:dyDescent="0.15">
      <c r="C487" s="1"/>
      <c r="D487" s="1"/>
      <c r="E487" s="1"/>
      <c r="F487" s="1"/>
      <c r="G487" s="1"/>
      <c r="H487" s="3"/>
      <c r="I487" s="3"/>
      <c r="J487" s="3"/>
      <c r="K487" s="3"/>
      <c r="L487" s="3"/>
      <c r="M487" s="3"/>
    </row>
    <row r="488" spans="3:13" ht="13" x14ac:dyDescent="0.15">
      <c r="C488" s="1"/>
      <c r="D488" s="1"/>
      <c r="E488" s="1"/>
      <c r="F488" s="1"/>
      <c r="G488" s="1"/>
      <c r="H488" s="3"/>
      <c r="I488" s="3"/>
      <c r="J488" s="3"/>
      <c r="K488" s="3"/>
      <c r="L488" s="3"/>
      <c r="M488" s="3"/>
    </row>
    <row r="489" spans="3:13" ht="13" x14ac:dyDescent="0.15">
      <c r="C489" s="1"/>
      <c r="D489" s="1"/>
      <c r="E489" s="1"/>
      <c r="F489" s="1"/>
      <c r="G489" s="1"/>
      <c r="H489" s="3"/>
      <c r="I489" s="3"/>
      <c r="J489" s="3"/>
      <c r="K489" s="3"/>
      <c r="L489" s="3"/>
      <c r="M489" s="3"/>
    </row>
    <row r="490" spans="3:13" ht="13" x14ac:dyDescent="0.15">
      <c r="C490" s="1"/>
      <c r="D490" s="1"/>
      <c r="E490" s="1"/>
      <c r="F490" s="1"/>
      <c r="G490" s="1"/>
      <c r="H490" s="3"/>
      <c r="I490" s="3"/>
      <c r="J490" s="3"/>
      <c r="K490" s="3"/>
      <c r="L490" s="3"/>
      <c r="M490" s="3"/>
    </row>
    <row r="491" spans="3:13" ht="13" x14ac:dyDescent="0.15">
      <c r="C491" s="1"/>
      <c r="D491" s="1"/>
      <c r="E491" s="1"/>
      <c r="F491" s="1"/>
      <c r="G491" s="1"/>
      <c r="H491" s="3"/>
      <c r="I491" s="3"/>
      <c r="J491" s="3"/>
      <c r="K491" s="3"/>
      <c r="L491" s="3"/>
      <c r="M491" s="3"/>
    </row>
    <row r="492" spans="3:13" ht="13" x14ac:dyDescent="0.15">
      <c r="C492" s="1"/>
      <c r="D492" s="1"/>
      <c r="E492" s="1"/>
      <c r="F492" s="1"/>
      <c r="G492" s="1"/>
      <c r="H492" s="3"/>
      <c r="I492" s="3"/>
      <c r="J492" s="3"/>
      <c r="K492" s="3"/>
      <c r="L492" s="3"/>
      <c r="M492" s="3"/>
    </row>
    <row r="493" spans="3:13" ht="13" x14ac:dyDescent="0.15">
      <c r="C493" s="1"/>
      <c r="D493" s="1"/>
      <c r="E493" s="1"/>
      <c r="F493" s="1"/>
      <c r="G493" s="1"/>
      <c r="H493" s="3"/>
      <c r="I493" s="3"/>
      <c r="J493" s="3"/>
      <c r="K493" s="3"/>
      <c r="L493" s="3"/>
      <c r="M493" s="3"/>
    </row>
    <row r="494" spans="3:13" ht="13" x14ac:dyDescent="0.15">
      <c r="C494" s="1"/>
      <c r="D494" s="1"/>
      <c r="E494" s="1"/>
      <c r="F494" s="1"/>
      <c r="G494" s="1"/>
      <c r="H494" s="3"/>
      <c r="I494" s="3"/>
      <c r="J494" s="3"/>
      <c r="K494" s="3"/>
      <c r="L494" s="3"/>
      <c r="M494" s="3"/>
    </row>
    <row r="495" spans="3:13" ht="13" x14ac:dyDescent="0.15">
      <c r="C495" s="1"/>
      <c r="D495" s="1"/>
      <c r="E495" s="1"/>
      <c r="F495" s="1"/>
      <c r="G495" s="1"/>
      <c r="H495" s="3"/>
      <c r="I495" s="3"/>
      <c r="J495" s="3"/>
      <c r="K495" s="3"/>
      <c r="L495" s="3"/>
      <c r="M495" s="3"/>
    </row>
    <row r="496" spans="3:13" ht="13" x14ac:dyDescent="0.15">
      <c r="C496" s="1"/>
      <c r="D496" s="1"/>
      <c r="E496" s="1"/>
      <c r="F496" s="1"/>
      <c r="G496" s="1"/>
      <c r="H496" s="3"/>
      <c r="I496" s="3"/>
      <c r="J496" s="3"/>
      <c r="K496" s="3"/>
      <c r="L496" s="3"/>
      <c r="M496" s="3"/>
    </row>
    <row r="497" spans="3:13" ht="13" x14ac:dyDescent="0.15">
      <c r="C497" s="1"/>
      <c r="D497" s="1"/>
      <c r="E497" s="1"/>
      <c r="F497" s="1"/>
      <c r="G497" s="1"/>
      <c r="H497" s="3"/>
      <c r="I497" s="3"/>
      <c r="J497" s="3"/>
      <c r="K497" s="3"/>
      <c r="L497" s="3"/>
      <c r="M497" s="3"/>
    </row>
    <row r="498" spans="3:13" ht="13" x14ac:dyDescent="0.15">
      <c r="C498" s="1"/>
      <c r="D498" s="1"/>
      <c r="E498" s="1"/>
      <c r="F498" s="1"/>
      <c r="G498" s="1"/>
      <c r="H498" s="3"/>
      <c r="I498" s="3"/>
      <c r="J498" s="3"/>
      <c r="K498" s="3"/>
      <c r="L498" s="3"/>
      <c r="M498" s="3"/>
    </row>
    <row r="499" spans="3:13" ht="13" x14ac:dyDescent="0.15">
      <c r="C499" s="1"/>
      <c r="D499" s="1"/>
      <c r="E499" s="1"/>
      <c r="F499" s="1"/>
      <c r="G499" s="1"/>
      <c r="H499" s="3"/>
      <c r="I499" s="3"/>
      <c r="J499" s="3"/>
      <c r="K499" s="3"/>
      <c r="L499" s="3"/>
      <c r="M499" s="3"/>
    </row>
    <row r="500" spans="3:13" ht="13" x14ac:dyDescent="0.15">
      <c r="C500" s="1"/>
      <c r="D500" s="1"/>
      <c r="E500" s="1"/>
      <c r="F500" s="1"/>
      <c r="G500" s="1"/>
      <c r="H500" s="3"/>
      <c r="I500" s="3"/>
      <c r="J500" s="3"/>
      <c r="K500" s="3"/>
      <c r="L500" s="3"/>
      <c r="M500" s="3"/>
    </row>
    <row r="501" spans="3:13" ht="13" x14ac:dyDescent="0.15">
      <c r="C501" s="1"/>
      <c r="D501" s="1"/>
      <c r="E501" s="1"/>
      <c r="F501" s="1"/>
      <c r="G501" s="1"/>
      <c r="H501" s="3"/>
      <c r="I501" s="3"/>
      <c r="J501" s="3"/>
      <c r="K501" s="3"/>
      <c r="L501" s="3"/>
      <c r="M501" s="3"/>
    </row>
    <row r="502" spans="3:13" ht="13" x14ac:dyDescent="0.15">
      <c r="C502" s="1"/>
      <c r="D502" s="1"/>
      <c r="E502" s="1"/>
      <c r="F502" s="1"/>
      <c r="G502" s="1"/>
      <c r="H502" s="3"/>
      <c r="I502" s="3"/>
      <c r="J502" s="3"/>
      <c r="K502" s="3"/>
      <c r="L502" s="3"/>
      <c r="M502" s="3"/>
    </row>
    <row r="503" spans="3:13" ht="13" x14ac:dyDescent="0.15">
      <c r="C503" s="1"/>
      <c r="D503" s="1"/>
      <c r="E503" s="1"/>
      <c r="F503" s="1"/>
      <c r="G503" s="1"/>
      <c r="H503" s="3"/>
      <c r="I503" s="3"/>
      <c r="J503" s="3"/>
      <c r="K503" s="3"/>
      <c r="L503" s="3"/>
      <c r="M503" s="3"/>
    </row>
    <row r="504" spans="3:13" ht="13" x14ac:dyDescent="0.15">
      <c r="C504" s="1"/>
      <c r="D504" s="1"/>
      <c r="E504" s="1"/>
      <c r="F504" s="1"/>
      <c r="G504" s="1"/>
      <c r="H504" s="3"/>
      <c r="I504" s="3"/>
      <c r="J504" s="3"/>
      <c r="K504" s="3"/>
      <c r="L504" s="3"/>
      <c r="M504" s="3"/>
    </row>
    <row r="505" spans="3:13" ht="13" x14ac:dyDescent="0.15">
      <c r="C505" s="1"/>
      <c r="D505" s="1"/>
      <c r="E505" s="1"/>
      <c r="F505" s="1"/>
      <c r="G505" s="1"/>
      <c r="H505" s="3"/>
      <c r="I505" s="3"/>
      <c r="J505" s="3"/>
      <c r="K505" s="3"/>
      <c r="L505" s="3"/>
      <c r="M505" s="3"/>
    </row>
    <row r="506" spans="3:13" ht="13" x14ac:dyDescent="0.15">
      <c r="C506" s="1"/>
      <c r="D506" s="1"/>
      <c r="E506" s="1"/>
      <c r="F506" s="1"/>
      <c r="G506" s="1"/>
      <c r="H506" s="3"/>
      <c r="I506" s="3"/>
      <c r="J506" s="3"/>
      <c r="K506" s="3"/>
      <c r="L506" s="3"/>
      <c r="M506" s="3"/>
    </row>
    <row r="507" spans="3:13" ht="13" x14ac:dyDescent="0.15">
      <c r="C507" s="1"/>
      <c r="D507" s="1"/>
      <c r="E507" s="1"/>
      <c r="F507" s="1"/>
      <c r="G507" s="1"/>
      <c r="H507" s="3"/>
      <c r="I507" s="3"/>
      <c r="J507" s="3"/>
      <c r="K507" s="3"/>
      <c r="L507" s="3"/>
      <c r="M507" s="3"/>
    </row>
    <row r="508" spans="3:13" ht="13" x14ac:dyDescent="0.15">
      <c r="C508" s="1"/>
      <c r="D508" s="1"/>
      <c r="E508" s="1"/>
      <c r="F508" s="1"/>
      <c r="G508" s="1"/>
      <c r="H508" s="3"/>
      <c r="I508" s="3"/>
      <c r="J508" s="3"/>
      <c r="K508" s="3"/>
      <c r="L508" s="3"/>
      <c r="M508" s="3"/>
    </row>
    <row r="509" spans="3:13" ht="13" x14ac:dyDescent="0.15">
      <c r="C509" s="1"/>
      <c r="D509" s="1"/>
      <c r="E509" s="1"/>
      <c r="F509" s="1"/>
      <c r="G509" s="1"/>
      <c r="H509" s="3"/>
      <c r="I509" s="3"/>
      <c r="J509" s="3"/>
      <c r="K509" s="3"/>
      <c r="L509" s="3"/>
      <c r="M509" s="3"/>
    </row>
    <row r="510" spans="3:13" ht="13" x14ac:dyDescent="0.15">
      <c r="C510" s="1"/>
      <c r="D510" s="1"/>
      <c r="E510" s="1"/>
      <c r="F510" s="1"/>
      <c r="G510" s="1"/>
      <c r="H510" s="3"/>
      <c r="I510" s="3"/>
      <c r="J510" s="3"/>
      <c r="K510" s="3"/>
      <c r="L510" s="3"/>
      <c r="M510" s="3"/>
    </row>
    <row r="511" spans="3:13" ht="13" x14ac:dyDescent="0.15">
      <c r="C511" s="1"/>
      <c r="D511" s="1"/>
      <c r="E511" s="1"/>
      <c r="F511" s="1"/>
      <c r="G511" s="1"/>
      <c r="H511" s="3"/>
      <c r="I511" s="3"/>
      <c r="J511" s="3"/>
      <c r="K511" s="3"/>
      <c r="L511" s="3"/>
      <c r="M511" s="3"/>
    </row>
    <row r="512" spans="3:13" ht="13" x14ac:dyDescent="0.15">
      <c r="C512" s="1"/>
      <c r="D512" s="1"/>
      <c r="E512" s="1"/>
      <c r="F512" s="1"/>
      <c r="G512" s="1"/>
      <c r="H512" s="3"/>
      <c r="I512" s="3"/>
      <c r="J512" s="3"/>
      <c r="K512" s="3"/>
      <c r="L512" s="3"/>
      <c r="M512" s="3"/>
    </row>
    <row r="513" spans="3:13" ht="13" x14ac:dyDescent="0.15">
      <c r="C513" s="1"/>
      <c r="D513" s="1"/>
      <c r="E513" s="1"/>
      <c r="F513" s="1"/>
      <c r="G513" s="1"/>
      <c r="H513" s="3"/>
      <c r="I513" s="3"/>
      <c r="J513" s="3"/>
      <c r="K513" s="3"/>
      <c r="L513" s="3"/>
      <c r="M513" s="3"/>
    </row>
    <row r="514" spans="3:13" ht="13" x14ac:dyDescent="0.15">
      <c r="C514" s="1"/>
      <c r="D514" s="1"/>
      <c r="E514" s="1"/>
      <c r="F514" s="1"/>
      <c r="G514" s="1"/>
      <c r="H514" s="3"/>
      <c r="I514" s="3"/>
      <c r="J514" s="3"/>
      <c r="K514" s="3"/>
      <c r="L514" s="3"/>
      <c r="M514" s="3"/>
    </row>
    <row r="515" spans="3:13" ht="13" x14ac:dyDescent="0.15">
      <c r="C515" s="1"/>
      <c r="D515" s="1"/>
      <c r="E515" s="1"/>
      <c r="F515" s="1"/>
      <c r="G515" s="1"/>
      <c r="H515" s="3"/>
      <c r="I515" s="3"/>
      <c r="J515" s="3"/>
      <c r="K515" s="3"/>
      <c r="L515" s="3"/>
      <c r="M515" s="3"/>
    </row>
    <row r="516" spans="3:13" ht="13" x14ac:dyDescent="0.15">
      <c r="C516" s="1"/>
      <c r="D516" s="1"/>
      <c r="E516" s="1"/>
      <c r="F516" s="1"/>
      <c r="G516" s="1"/>
      <c r="H516" s="3"/>
      <c r="I516" s="3"/>
      <c r="J516" s="3"/>
      <c r="K516" s="3"/>
      <c r="L516" s="3"/>
      <c r="M516" s="3"/>
    </row>
    <row r="517" spans="3:13" ht="13" x14ac:dyDescent="0.15">
      <c r="C517" s="1"/>
      <c r="D517" s="1"/>
      <c r="E517" s="1"/>
      <c r="F517" s="1"/>
      <c r="G517" s="1"/>
      <c r="H517" s="3"/>
      <c r="I517" s="3"/>
      <c r="J517" s="3"/>
      <c r="K517" s="3"/>
      <c r="L517" s="3"/>
      <c r="M517" s="3"/>
    </row>
    <row r="518" spans="3:13" ht="13" x14ac:dyDescent="0.15">
      <c r="C518" s="1"/>
      <c r="D518" s="1"/>
      <c r="E518" s="1"/>
      <c r="F518" s="1"/>
      <c r="G518" s="1"/>
      <c r="H518" s="3"/>
      <c r="I518" s="3"/>
      <c r="J518" s="3"/>
      <c r="K518" s="3"/>
      <c r="L518" s="3"/>
      <c r="M518" s="3"/>
    </row>
    <row r="519" spans="3:13" ht="13" x14ac:dyDescent="0.15">
      <c r="C519" s="1"/>
      <c r="D519" s="1"/>
      <c r="E519" s="1"/>
      <c r="F519" s="1"/>
      <c r="G519" s="1"/>
      <c r="H519" s="3"/>
      <c r="I519" s="3"/>
      <c r="J519" s="3"/>
      <c r="K519" s="3"/>
      <c r="L519" s="3"/>
      <c r="M519" s="3"/>
    </row>
    <row r="520" spans="3:13" ht="13" x14ac:dyDescent="0.15">
      <c r="C520" s="1"/>
      <c r="D520" s="1"/>
      <c r="E520" s="1"/>
      <c r="F520" s="1"/>
      <c r="G520" s="1"/>
      <c r="H520" s="3"/>
      <c r="I520" s="3"/>
      <c r="J520" s="3"/>
      <c r="K520" s="3"/>
      <c r="L520" s="3"/>
      <c r="M520" s="3"/>
    </row>
    <row r="521" spans="3:13" ht="13" x14ac:dyDescent="0.15">
      <c r="C521" s="1"/>
      <c r="D521" s="1"/>
      <c r="E521" s="1"/>
      <c r="F521" s="1"/>
      <c r="G521" s="1"/>
      <c r="H521" s="3"/>
      <c r="I521" s="3"/>
      <c r="J521" s="3"/>
      <c r="K521" s="3"/>
      <c r="L521" s="3"/>
      <c r="M521" s="3"/>
    </row>
    <row r="522" spans="3:13" ht="13" x14ac:dyDescent="0.15">
      <c r="C522" s="1"/>
      <c r="D522" s="1"/>
      <c r="E522" s="1"/>
      <c r="F522" s="1"/>
      <c r="G522" s="1"/>
      <c r="H522" s="3"/>
      <c r="I522" s="3"/>
      <c r="J522" s="3"/>
      <c r="K522" s="3"/>
      <c r="L522" s="3"/>
      <c r="M522" s="3"/>
    </row>
    <row r="523" spans="3:13" ht="13" x14ac:dyDescent="0.15">
      <c r="C523" s="1"/>
      <c r="D523" s="1"/>
      <c r="E523" s="1"/>
      <c r="F523" s="1"/>
      <c r="G523" s="1"/>
      <c r="H523" s="3"/>
      <c r="I523" s="3"/>
      <c r="J523" s="3"/>
      <c r="K523" s="3"/>
      <c r="L523" s="3"/>
      <c r="M523" s="3"/>
    </row>
    <row r="524" spans="3:13" ht="13" x14ac:dyDescent="0.15">
      <c r="C524" s="1"/>
      <c r="D524" s="1"/>
      <c r="E524" s="1"/>
      <c r="F524" s="1"/>
      <c r="G524" s="1"/>
      <c r="H524" s="3"/>
      <c r="I524" s="3"/>
      <c r="J524" s="3"/>
      <c r="K524" s="3"/>
      <c r="L524" s="3"/>
      <c r="M524" s="3"/>
    </row>
    <row r="525" spans="3:13" ht="13" x14ac:dyDescent="0.15">
      <c r="C525" s="1"/>
      <c r="D525" s="1"/>
      <c r="E525" s="1"/>
      <c r="F525" s="1"/>
      <c r="G525" s="1"/>
      <c r="H525" s="3"/>
      <c r="I525" s="3"/>
      <c r="J525" s="3"/>
      <c r="K525" s="3"/>
      <c r="L525" s="3"/>
      <c r="M525" s="3"/>
    </row>
    <row r="526" spans="3:13" ht="13" x14ac:dyDescent="0.15">
      <c r="C526" s="1"/>
      <c r="D526" s="1"/>
      <c r="E526" s="1"/>
      <c r="F526" s="1"/>
      <c r="G526" s="1"/>
      <c r="H526" s="3"/>
      <c r="I526" s="3"/>
      <c r="J526" s="3"/>
      <c r="K526" s="3"/>
      <c r="L526" s="3"/>
      <c r="M526" s="3"/>
    </row>
    <row r="527" spans="3:13" ht="13" x14ac:dyDescent="0.15">
      <c r="C527" s="1"/>
      <c r="D527" s="1"/>
      <c r="E527" s="1"/>
      <c r="F527" s="1"/>
      <c r="G527" s="1"/>
      <c r="H527" s="3"/>
      <c r="I527" s="3"/>
      <c r="J527" s="3"/>
      <c r="K527" s="3"/>
      <c r="L527" s="3"/>
      <c r="M527" s="3"/>
    </row>
    <row r="528" spans="3:13" ht="13" x14ac:dyDescent="0.15">
      <c r="C528" s="1"/>
      <c r="D528" s="1"/>
      <c r="E528" s="1"/>
      <c r="F528" s="1"/>
      <c r="G528" s="1"/>
      <c r="H528" s="3"/>
      <c r="I528" s="3"/>
      <c r="J528" s="3"/>
      <c r="K528" s="3"/>
      <c r="L528" s="3"/>
      <c r="M528" s="3"/>
    </row>
    <row r="529" spans="3:13" ht="13" x14ac:dyDescent="0.15">
      <c r="C529" s="1"/>
      <c r="D529" s="1"/>
      <c r="E529" s="1"/>
      <c r="F529" s="1"/>
      <c r="G529" s="1"/>
      <c r="H529" s="3"/>
      <c r="I529" s="3"/>
      <c r="J529" s="3"/>
      <c r="K529" s="3"/>
      <c r="L529" s="3"/>
      <c r="M529" s="3"/>
    </row>
    <row r="530" spans="3:13" ht="13" x14ac:dyDescent="0.15">
      <c r="C530" s="1"/>
      <c r="D530" s="1"/>
      <c r="E530" s="1"/>
      <c r="F530" s="1"/>
      <c r="G530" s="1"/>
      <c r="H530" s="3"/>
      <c r="I530" s="3"/>
      <c r="J530" s="3"/>
      <c r="K530" s="3"/>
      <c r="L530" s="3"/>
      <c r="M530" s="3"/>
    </row>
    <row r="531" spans="3:13" ht="13" x14ac:dyDescent="0.15">
      <c r="C531" s="1"/>
      <c r="D531" s="1"/>
      <c r="E531" s="1"/>
      <c r="F531" s="1"/>
      <c r="G531" s="1"/>
      <c r="H531" s="3"/>
      <c r="I531" s="3"/>
      <c r="J531" s="3"/>
      <c r="K531" s="3"/>
      <c r="L531" s="3"/>
      <c r="M531" s="3"/>
    </row>
    <row r="532" spans="3:13" ht="13" x14ac:dyDescent="0.15">
      <c r="C532" s="1"/>
      <c r="D532" s="1"/>
      <c r="E532" s="1"/>
      <c r="F532" s="1"/>
      <c r="G532" s="1"/>
      <c r="H532" s="3"/>
      <c r="I532" s="3"/>
      <c r="J532" s="3"/>
      <c r="K532" s="3"/>
      <c r="L532" s="3"/>
      <c r="M532" s="3"/>
    </row>
    <row r="533" spans="3:13" ht="13" x14ac:dyDescent="0.15">
      <c r="C533" s="1"/>
      <c r="D533" s="1"/>
      <c r="E533" s="1"/>
      <c r="F533" s="1"/>
      <c r="G533" s="1"/>
      <c r="H533" s="3"/>
      <c r="I533" s="3"/>
      <c r="J533" s="3"/>
      <c r="K533" s="3"/>
      <c r="L533" s="3"/>
      <c r="M533" s="3"/>
    </row>
    <row r="534" spans="3:13" ht="13" x14ac:dyDescent="0.15">
      <c r="C534" s="1"/>
      <c r="D534" s="1"/>
      <c r="E534" s="1"/>
      <c r="F534" s="1"/>
      <c r="G534" s="1"/>
      <c r="H534" s="3"/>
      <c r="I534" s="3"/>
      <c r="J534" s="3"/>
      <c r="K534" s="3"/>
      <c r="L534" s="3"/>
      <c r="M534" s="3"/>
    </row>
    <row r="535" spans="3:13" ht="13" x14ac:dyDescent="0.15">
      <c r="C535" s="1"/>
      <c r="D535" s="1"/>
      <c r="E535" s="1"/>
      <c r="F535" s="1"/>
      <c r="G535" s="1"/>
      <c r="H535" s="3"/>
      <c r="I535" s="3"/>
      <c r="J535" s="3"/>
      <c r="K535" s="3"/>
      <c r="L535" s="3"/>
      <c r="M535" s="3"/>
    </row>
    <row r="536" spans="3:13" ht="13" x14ac:dyDescent="0.15">
      <c r="C536" s="1"/>
      <c r="D536" s="1"/>
      <c r="E536" s="1"/>
      <c r="F536" s="1"/>
      <c r="G536" s="1"/>
      <c r="H536" s="3"/>
      <c r="I536" s="3"/>
      <c r="J536" s="3"/>
      <c r="K536" s="3"/>
      <c r="L536" s="3"/>
      <c r="M536" s="3"/>
    </row>
    <row r="537" spans="3:13" ht="13" x14ac:dyDescent="0.15">
      <c r="C537" s="1"/>
      <c r="D537" s="1"/>
      <c r="E537" s="1"/>
      <c r="F537" s="1"/>
      <c r="G537" s="1"/>
      <c r="H537" s="3"/>
      <c r="I537" s="3"/>
      <c r="J537" s="3"/>
      <c r="K537" s="3"/>
      <c r="L537" s="3"/>
      <c r="M537" s="3"/>
    </row>
    <row r="538" spans="3:13" ht="13" x14ac:dyDescent="0.15">
      <c r="C538" s="1"/>
      <c r="D538" s="1"/>
      <c r="E538" s="1"/>
      <c r="F538" s="1"/>
      <c r="G538" s="1"/>
      <c r="H538" s="3"/>
      <c r="I538" s="3"/>
      <c r="J538" s="3"/>
      <c r="K538" s="3"/>
      <c r="L538" s="3"/>
      <c r="M538" s="3"/>
    </row>
    <row r="539" spans="3:13" ht="13" x14ac:dyDescent="0.15">
      <c r="C539" s="1"/>
      <c r="D539" s="1"/>
      <c r="E539" s="1"/>
      <c r="F539" s="1"/>
      <c r="G539" s="1"/>
      <c r="H539" s="3"/>
      <c r="I539" s="3"/>
      <c r="J539" s="3"/>
      <c r="K539" s="3"/>
      <c r="L539" s="3"/>
      <c r="M539" s="3"/>
    </row>
    <row r="540" spans="3:13" ht="13" x14ac:dyDescent="0.15">
      <c r="C540" s="1"/>
      <c r="D540" s="1"/>
      <c r="E540" s="1"/>
      <c r="F540" s="1"/>
      <c r="G540" s="1"/>
      <c r="H540" s="3"/>
      <c r="I540" s="3"/>
      <c r="J540" s="3"/>
      <c r="K540" s="3"/>
      <c r="L540" s="3"/>
      <c r="M540" s="3"/>
    </row>
    <row r="541" spans="3:13" ht="13" x14ac:dyDescent="0.15">
      <c r="C541" s="1"/>
      <c r="D541" s="1"/>
      <c r="E541" s="1"/>
      <c r="F541" s="1"/>
      <c r="G541" s="1"/>
      <c r="H541" s="3"/>
      <c r="I541" s="3"/>
      <c r="J541" s="3"/>
      <c r="K541" s="3"/>
      <c r="L541" s="3"/>
      <c r="M541" s="3"/>
    </row>
    <row r="542" spans="3:13" ht="13" x14ac:dyDescent="0.15">
      <c r="C542" s="1"/>
      <c r="D542" s="1"/>
      <c r="E542" s="1"/>
      <c r="F542" s="1"/>
      <c r="G542" s="1"/>
      <c r="H542" s="3"/>
      <c r="I542" s="3"/>
      <c r="J542" s="3"/>
      <c r="K542" s="3"/>
      <c r="L542" s="3"/>
      <c r="M542" s="3"/>
    </row>
    <row r="543" spans="3:13" ht="13" x14ac:dyDescent="0.15">
      <c r="C543" s="1"/>
      <c r="D543" s="1"/>
      <c r="E543" s="1"/>
      <c r="F543" s="1"/>
      <c r="G543" s="1"/>
      <c r="H543" s="3"/>
      <c r="I543" s="3"/>
      <c r="J543" s="3"/>
      <c r="K543" s="3"/>
      <c r="L543" s="3"/>
      <c r="M543" s="3"/>
    </row>
    <row r="544" spans="3:13" ht="13" x14ac:dyDescent="0.15">
      <c r="C544" s="1"/>
      <c r="D544" s="1"/>
      <c r="E544" s="1"/>
      <c r="F544" s="1"/>
      <c r="G544" s="1"/>
      <c r="H544" s="3"/>
      <c r="I544" s="3"/>
      <c r="J544" s="3"/>
      <c r="K544" s="3"/>
      <c r="L544" s="3"/>
      <c r="M544" s="3"/>
    </row>
    <row r="545" spans="3:13" ht="13" x14ac:dyDescent="0.15">
      <c r="C545" s="1"/>
      <c r="D545" s="1"/>
      <c r="E545" s="1"/>
      <c r="F545" s="1"/>
      <c r="G545" s="1"/>
      <c r="H545" s="3"/>
      <c r="I545" s="3"/>
      <c r="J545" s="3"/>
      <c r="K545" s="3"/>
      <c r="L545" s="3"/>
      <c r="M545" s="3"/>
    </row>
    <row r="546" spans="3:13" ht="13" x14ac:dyDescent="0.15">
      <c r="C546" s="1"/>
      <c r="D546" s="1"/>
      <c r="E546" s="1"/>
      <c r="F546" s="1"/>
      <c r="G546" s="1"/>
      <c r="H546" s="3"/>
      <c r="I546" s="3"/>
      <c r="J546" s="3"/>
      <c r="K546" s="3"/>
      <c r="L546" s="3"/>
      <c r="M546" s="3"/>
    </row>
    <row r="547" spans="3:13" ht="13" x14ac:dyDescent="0.15">
      <c r="C547" s="1"/>
      <c r="D547" s="1"/>
      <c r="E547" s="1"/>
      <c r="F547" s="1"/>
      <c r="G547" s="1"/>
      <c r="H547" s="3"/>
      <c r="I547" s="3"/>
      <c r="J547" s="3"/>
      <c r="K547" s="3"/>
      <c r="L547" s="3"/>
      <c r="M547" s="3"/>
    </row>
    <row r="548" spans="3:13" ht="13" x14ac:dyDescent="0.15">
      <c r="C548" s="1"/>
      <c r="D548" s="1"/>
      <c r="E548" s="1"/>
      <c r="F548" s="1"/>
      <c r="G548" s="1"/>
      <c r="H548" s="3"/>
      <c r="I548" s="3"/>
      <c r="J548" s="3"/>
      <c r="K548" s="3"/>
      <c r="L548" s="3"/>
      <c r="M548" s="3"/>
    </row>
    <row r="549" spans="3:13" ht="13" x14ac:dyDescent="0.15">
      <c r="C549" s="1"/>
      <c r="D549" s="1"/>
      <c r="E549" s="1"/>
      <c r="F549" s="1"/>
      <c r="G549" s="1"/>
      <c r="H549" s="3"/>
      <c r="I549" s="3"/>
      <c r="J549" s="3"/>
      <c r="K549" s="3"/>
      <c r="L549" s="3"/>
      <c r="M549" s="3"/>
    </row>
    <row r="550" spans="3:13" ht="13" x14ac:dyDescent="0.15">
      <c r="C550" s="1"/>
      <c r="D550" s="1"/>
      <c r="E550" s="1"/>
      <c r="F550" s="1"/>
      <c r="G550" s="1"/>
      <c r="H550" s="3"/>
      <c r="I550" s="3"/>
      <c r="J550" s="3"/>
      <c r="K550" s="3"/>
      <c r="L550" s="3"/>
      <c r="M550" s="3"/>
    </row>
    <row r="551" spans="3:13" ht="13" x14ac:dyDescent="0.15">
      <c r="C551" s="1"/>
      <c r="D551" s="1"/>
      <c r="E551" s="1"/>
      <c r="F551" s="1"/>
      <c r="G551" s="1"/>
      <c r="H551" s="3"/>
      <c r="I551" s="3"/>
      <c r="J551" s="3"/>
      <c r="K551" s="3"/>
      <c r="L551" s="3"/>
      <c r="M551" s="3"/>
    </row>
    <row r="552" spans="3:13" ht="13" x14ac:dyDescent="0.15">
      <c r="C552" s="1"/>
      <c r="D552" s="1"/>
      <c r="E552" s="1"/>
      <c r="F552" s="1"/>
      <c r="G552" s="1"/>
      <c r="H552" s="3"/>
      <c r="I552" s="3"/>
      <c r="J552" s="3"/>
      <c r="K552" s="3"/>
      <c r="L552" s="3"/>
      <c r="M552" s="3"/>
    </row>
    <row r="553" spans="3:13" ht="13" x14ac:dyDescent="0.15">
      <c r="C553" s="1"/>
      <c r="D553" s="1"/>
      <c r="E553" s="1"/>
      <c r="F553" s="1"/>
      <c r="G553" s="1"/>
      <c r="H553" s="3"/>
      <c r="I553" s="3"/>
      <c r="J553" s="3"/>
      <c r="K553" s="3"/>
      <c r="L553" s="3"/>
      <c r="M553" s="3"/>
    </row>
    <row r="554" spans="3:13" ht="13" x14ac:dyDescent="0.15">
      <c r="C554" s="1"/>
      <c r="D554" s="1"/>
      <c r="E554" s="1"/>
      <c r="F554" s="1"/>
      <c r="G554" s="1"/>
      <c r="H554" s="3"/>
      <c r="I554" s="3"/>
      <c r="J554" s="3"/>
      <c r="K554" s="3"/>
      <c r="L554" s="3"/>
      <c r="M554" s="3"/>
    </row>
    <row r="555" spans="3:13" ht="13" x14ac:dyDescent="0.15">
      <c r="C555" s="1"/>
      <c r="D555" s="1"/>
      <c r="E555" s="1"/>
      <c r="F555" s="1"/>
      <c r="G555" s="1"/>
      <c r="H555" s="3"/>
      <c r="I555" s="3"/>
      <c r="J555" s="3"/>
      <c r="K555" s="3"/>
      <c r="L555" s="3"/>
      <c r="M555" s="3"/>
    </row>
    <row r="556" spans="3:13" ht="13" x14ac:dyDescent="0.15">
      <c r="C556" s="1"/>
      <c r="D556" s="1"/>
      <c r="E556" s="1"/>
      <c r="F556" s="1"/>
      <c r="G556" s="1"/>
      <c r="H556" s="3"/>
      <c r="I556" s="3"/>
      <c r="J556" s="3"/>
      <c r="K556" s="3"/>
      <c r="L556" s="3"/>
      <c r="M556" s="3"/>
    </row>
    <row r="557" spans="3:13" ht="13" x14ac:dyDescent="0.15">
      <c r="C557" s="1"/>
      <c r="D557" s="1"/>
      <c r="E557" s="1"/>
      <c r="F557" s="1"/>
      <c r="G557" s="1"/>
      <c r="H557" s="3"/>
      <c r="I557" s="3"/>
      <c r="J557" s="3"/>
      <c r="K557" s="3"/>
      <c r="L557" s="3"/>
      <c r="M557" s="3"/>
    </row>
    <row r="558" spans="3:13" ht="13" x14ac:dyDescent="0.15">
      <c r="C558" s="1"/>
      <c r="D558" s="1"/>
      <c r="E558" s="1"/>
      <c r="F558" s="1"/>
      <c r="G558" s="1"/>
      <c r="H558" s="3"/>
      <c r="I558" s="3"/>
      <c r="J558" s="3"/>
      <c r="K558" s="3"/>
      <c r="L558" s="3"/>
      <c r="M558" s="3"/>
    </row>
    <row r="559" spans="3:13" ht="13" x14ac:dyDescent="0.15">
      <c r="C559" s="1"/>
      <c r="D559" s="1"/>
      <c r="E559" s="1"/>
      <c r="F559" s="1"/>
      <c r="G559" s="1"/>
      <c r="H559" s="3"/>
      <c r="I559" s="3"/>
      <c r="J559" s="3"/>
      <c r="K559" s="3"/>
      <c r="L559" s="3"/>
      <c r="M559" s="3"/>
    </row>
    <row r="560" spans="3:13" ht="13" x14ac:dyDescent="0.15">
      <c r="C560" s="1"/>
      <c r="D560" s="1"/>
      <c r="E560" s="1"/>
      <c r="F560" s="1"/>
      <c r="G560" s="1"/>
      <c r="H560" s="3"/>
      <c r="I560" s="3"/>
      <c r="J560" s="3"/>
      <c r="K560" s="3"/>
      <c r="L560" s="3"/>
      <c r="M560" s="3"/>
    </row>
    <row r="561" spans="3:13" ht="13" x14ac:dyDescent="0.15">
      <c r="C561" s="1"/>
      <c r="D561" s="1"/>
      <c r="E561" s="1"/>
      <c r="F561" s="1"/>
      <c r="G561" s="1"/>
      <c r="H561" s="3"/>
      <c r="I561" s="3"/>
      <c r="J561" s="3"/>
      <c r="K561" s="3"/>
      <c r="L561" s="3"/>
      <c r="M561" s="3"/>
    </row>
    <row r="562" spans="3:13" ht="13" x14ac:dyDescent="0.15">
      <c r="C562" s="1"/>
      <c r="D562" s="1"/>
      <c r="E562" s="1"/>
      <c r="F562" s="1"/>
      <c r="G562" s="1"/>
      <c r="H562" s="3"/>
      <c r="I562" s="3"/>
      <c r="J562" s="3"/>
      <c r="K562" s="3"/>
      <c r="L562" s="3"/>
      <c r="M562" s="3"/>
    </row>
    <row r="563" spans="3:13" ht="13" x14ac:dyDescent="0.15">
      <c r="C563" s="1"/>
      <c r="D563" s="1"/>
      <c r="E563" s="1"/>
      <c r="F563" s="1"/>
      <c r="G563" s="1"/>
      <c r="H563" s="3"/>
      <c r="I563" s="3"/>
      <c r="J563" s="3"/>
      <c r="K563" s="3"/>
      <c r="L563" s="3"/>
      <c r="M563" s="3"/>
    </row>
    <row r="564" spans="3:13" ht="13" x14ac:dyDescent="0.15">
      <c r="C564" s="1"/>
      <c r="D564" s="1"/>
      <c r="E564" s="1"/>
      <c r="F564" s="1"/>
      <c r="G564" s="1"/>
      <c r="H564" s="3"/>
      <c r="I564" s="3"/>
      <c r="J564" s="3"/>
      <c r="K564" s="3"/>
      <c r="L564" s="3"/>
      <c r="M564" s="3"/>
    </row>
    <row r="565" spans="3:13" ht="13" x14ac:dyDescent="0.15">
      <c r="C565" s="1"/>
      <c r="D565" s="1"/>
      <c r="E565" s="1"/>
      <c r="F565" s="1"/>
      <c r="G565" s="1"/>
      <c r="H565" s="3"/>
      <c r="I565" s="3"/>
      <c r="J565" s="3"/>
      <c r="K565" s="3"/>
      <c r="L565" s="3"/>
      <c r="M565" s="3"/>
    </row>
    <row r="566" spans="3:13" ht="13" x14ac:dyDescent="0.15">
      <c r="C566" s="1"/>
      <c r="D566" s="1"/>
      <c r="E566" s="1"/>
      <c r="F566" s="1"/>
      <c r="G566" s="1"/>
      <c r="H566" s="3"/>
      <c r="I566" s="3"/>
      <c r="J566" s="3"/>
      <c r="K566" s="3"/>
      <c r="L566" s="3"/>
      <c r="M566" s="3"/>
    </row>
    <row r="567" spans="3:13" ht="13" x14ac:dyDescent="0.15">
      <c r="C567" s="1"/>
      <c r="D567" s="1"/>
      <c r="E567" s="1"/>
      <c r="F567" s="1"/>
      <c r="G567" s="1"/>
      <c r="H567" s="3"/>
      <c r="I567" s="3"/>
      <c r="J567" s="3"/>
      <c r="K567" s="3"/>
      <c r="L567" s="3"/>
      <c r="M567" s="3"/>
    </row>
    <row r="568" spans="3:13" ht="13" x14ac:dyDescent="0.15">
      <c r="C568" s="1"/>
      <c r="D568" s="1"/>
      <c r="E568" s="1"/>
      <c r="F568" s="1"/>
      <c r="G568" s="1"/>
      <c r="H568" s="3"/>
      <c r="I568" s="3"/>
      <c r="J568" s="3"/>
      <c r="K568" s="3"/>
      <c r="L568" s="3"/>
      <c r="M568" s="3"/>
    </row>
    <row r="569" spans="3:13" ht="13" x14ac:dyDescent="0.15">
      <c r="C569" s="1"/>
      <c r="D569" s="1"/>
      <c r="E569" s="1"/>
      <c r="F569" s="1"/>
      <c r="G569" s="1"/>
      <c r="H569" s="3"/>
      <c r="I569" s="3"/>
      <c r="J569" s="3"/>
      <c r="K569" s="3"/>
      <c r="L569" s="3"/>
      <c r="M569" s="3"/>
    </row>
    <row r="570" spans="3:13" ht="13" x14ac:dyDescent="0.15">
      <c r="C570" s="1"/>
      <c r="D570" s="1"/>
      <c r="E570" s="1"/>
      <c r="F570" s="1"/>
      <c r="G570" s="1"/>
      <c r="H570" s="3"/>
      <c r="I570" s="3"/>
      <c r="J570" s="3"/>
      <c r="K570" s="3"/>
      <c r="L570" s="3"/>
      <c r="M570" s="3"/>
    </row>
    <row r="571" spans="3:13" ht="13" x14ac:dyDescent="0.15">
      <c r="C571" s="1"/>
      <c r="D571" s="1"/>
      <c r="E571" s="1"/>
      <c r="F571" s="1"/>
      <c r="G571" s="1"/>
      <c r="H571" s="3"/>
      <c r="I571" s="3"/>
      <c r="J571" s="3"/>
      <c r="K571" s="3"/>
      <c r="L571" s="3"/>
      <c r="M571" s="3"/>
    </row>
    <row r="572" spans="3:13" ht="13" x14ac:dyDescent="0.15">
      <c r="C572" s="1"/>
      <c r="D572" s="1"/>
      <c r="E572" s="1"/>
      <c r="F572" s="1"/>
      <c r="G572" s="1"/>
      <c r="H572" s="3"/>
      <c r="I572" s="3"/>
      <c r="J572" s="3"/>
      <c r="K572" s="3"/>
      <c r="L572" s="3"/>
      <c r="M572" s="3"/>
    </row>
    <row r="573" spans="3:13" ht="13" x14ac:dyDescent="0.15">
      <c r="C573" s="1"/>
      <c r="D573" s="1"/>
      <c r="E573" s="1"/>
      <c r="F573" s="1"/>
      <c r="G573" s="1"/>
      <c r="H573" s="3"/>
      <c r="I573" s="3"/>
      <c r="J573" s="3"/>
      <c r="K573" s="3"/>
      <c r="L573" s="3"/>
      <c r="M573" s="3"/>
    </row>
    <row r="574" spans="3:13" ht="13" x14ac:dyDescent="0.15">
      <c r="C574" s="1"/>
      <c r="D574" s="1"/>
      <c r="E574" s="1"/>
      <c r="F574" s="1"/>
      <c r="G574" s="1"/>
      <c r="H574" s="3"/>
      <c r="I574" s="3"/>
      <c r="J574" s="3"/>
      <c r="K574" s="3"/>
      <c r="L574" s="3"/>
      <c r="M574" s="3"/>
    </row>
    <row r="575" spans="3:13" ht="13" x14ac:dyDescent="0.15">
      <c r="C575" s="1"/>
      <c r="D575" s="1"/>
      <c r="E575" s="1"/>
      <c r="F575" s="1"/>
      <c r="G575" s="1"/>
      <c r="H575" s="3"/>
      <c r="I575" s="3"/>
      <c r="J575" s="3"/>
      <c r="K575" s="3"/>
      <c r="L575" s="3"/>
      <c r="M575" s="3"/>
    </row>
    <row r="576" spans="3:13" ht="13" x14ac:dyDescent="0.15">
      <c r="C576" s="1"/>
      <c r="D576" s="1"/>
      <c r="E576" s="1"/>
      <c r="F576" s="1"/>
      <c r="G576" s="1"/>
      <c r="H576" s="3"/>
      <c r="I576" s="3"/>
      <c r="J576" s="3"/>
      <c r="K576" s="3"/>
      <c r="L576" s="3"/>
      <c r="M576" s="3"/>
    </row>
    <row r="577" spans="3:13" ht="13" x14ac:dyDescent="0.15">
      <c r="C577" s="1"/>
      <c r="D577" s="1"/>
      <c r="E577" s="1"/>
      <c r="F577" s="1"/>
      <c r="G577" s="1"/>
      <c r="H577" s="3"/>
      <c r="I577" s="3"/>
      <c r="J577" s="3"/>
      <c r="K577" s="3"/>
      <c r="L577" s="3"/>
      <c r="M577" s="3"/>
    </row>
    <row r="578" spans="3:13" ht="13" x14ac:dyDescent="0.15">
      <c r="C578" s="1"/>
      <c r="D578" s="1"/>
      <c r="E578" s="1"/>
      <c r="F578" s="1"/>
      <c r="G578" s="1"/>
      <c r="H578" s="3"/>
      <c r="I578" s="3"/>
      <c r="J578" s="3"/>
      <c r="K578" s="3"/>
      <c r="L578" s="3"/>
      <c r="M578" s="3"/>
    </row>
    <row r="579" spans="3:13" ht="13" x14ac:dyDescent="0.15">
      <c r="C579" s="1"/>
      <c r="D579" s="1"/>
      <c r="E579" s="1"/>
      <c r="F579" s="1"/>
      <c r="G579" s="1"/>
      <c r="H579" s="3"/>
      <c r="I579" s="3"/>
      <c r="J579" s="3"/>
      <c r="K579" s="3"/>
      <c r="L579" s="3"/>
      <c r="M579" s="3"/>
    </row>
    <row r="580" spans="3:13" ht="13" x14ac:dyDescent="0.15">
      <c r="C580" s="1"/>
      <c r="D580" s="1"/>
      <c r="E580" s="1"/>
      <c r="F580" s="1"/>
      <c r="G580" s="1"/>
      <c r="H580" s="3"/>
      <c r="I580" s="3"/>
      <c r="J580" s="3"/>
      <c r="K580" s="3"/>
      <c r="L580" s="3"/>
      <c r="M580" s="3"/>
    </row>
    <row r="581" spans="3:13" ht="13" x14ac:dyDescent="0.15">
      <c r="C581" s="1"/>
      <c r="D581" s="1"/>
      <c r="E581" s="1"/>
      <c r="F581" s="1"/>
      <c r="G581" s="1"/>
      <c r="H581" s="3"/>
      <c r="I581" s="3"/>
      <c r="J581" s="3"/>
      <c r="K581" s="3"/>
      <c r="L581" s="3"/>
      <c r="M581" s="3"/>
    </row>
    <row r="582" spans="3:13" ht="13" x14ac:dyDescent="0.15">
      <c r="C582" s="1"/>
      <c r="D582" s="1"/>
      <c r="E582" s="1"/>
      <c r="F582" s="1"/>
      <c r="G582" s="1"/>
      <c r="H582" s="3"/>
      <c r="I582" s="3"/>
      <c r="J582" s="3"/>
      <c r="K582" s="3"/>
      <c r="L582" s="3"/>
      <c r="M582" s="3"/>
    </row>
    <row r="583" spans="3:13" ht="13" x14ac:dyDescent="0.15">
      <c r="C583" s="1"/>
      <c r="D583" s="1"/>
      <c r="E583" s="1"/>
      <c r="F583" s="1"/>
      <c r="G583" s="1"/>
      <c r="H583" s="3"/>
      <c r="I583" s="3"/>
      <c r="J583" s="3"/>
      <c r="K583" s="3"/>
      <c r="L583" s="3"/>
      <c r="M583" s="3"/>
    </row>
    <row r="584" spans="3:13" ht="13" x14ac:dyDescent="0.15">
      <c r="C584" s="1"/>
      <c r="D584" s="1"/>
      <c r="E584" s="1"/>
      <c r="F584" s="1"/>
      <c r="G584" s="1"/>
      <c r="H584" s="3"/>
      <c r="I584" s="3"/>
      <c r="J584" s="3"/>
      <c r="K584" s="3"/>
      <c r="L584" s="3"/>
      <c r="M584" s="3"/>
    </row>
    <row r="585" spans="3:13" ht="13" x14ac:dyDescent="0.15">
      <c r="C585" s="1"/>
      <c r="D585" s="1"/>
      <c r="E585" s="1"/>
      <c r="F585" s="1"/>
      <c r="G585" s="1"/>
      <c r="H585" s="3"/>
      <c r="I585" s="3"/>
      <c r="J585" s="3"/>
      <c r="K585" s="3"/>
      <c r="L585" s="3"/>
      <c r="M585" s="3"/>
    </row>
    <row r="586" spans="3:13" ht="13" x14ac:dyDescent="0.15">
      <c r="C586" s="1"/>
      <c r="D586" s="1"/>
      <c r="E586" s="1"/>
      <c r="F586" s="1"/>
      <c r="G586" s="1"/>
      <c r="H586" s="3"/>
      <c r="I586" s="3"/>
      <c r="J586" s="3"/>
      <c r="K586" s="3"/>
      <c r="L586" s="3"/>
      <c r="M586" s="3"/>
    </row>
    <row r="587" spans="3:13" ht="13" x14ac:dyDescent="0.15">
      <c r="C587" s="1"/>
      <c r="D587" s="1"/>
      <c r="E587" s="1"/>
      <c r="F587" s="1"/>
      <c r="G587" s="1"/>
      <c r="H587" s="3"/>
      <c r="I587" s="3"/>
      <c r="J587" s="3"/>
      <c r="K587" s="3"/>
      <c r="L587" s="3"/>
      <c r="M587" s="3"/>
    </row>
    <row r="588" spans="3:13" ht="13" x14ac:dyDescent="0.15">
      <c r="C588" s="1"/>
      <c r="D588" s="1"/>
      <c r="E588" s="1"/>
      <c r="F588" s="1"/>
      <c r="G588" s="1"/>
      <c r="H588" s="3"/>
      <c r="I588" s="3"/>
      <c r="J588" s="3"/>
      <c r="K588" s="3"/>
      <c r="L588" s="3"/>
      <c r="M588" s="3"/>
    </row>
    <row r="589" spans="3:13" ht="13" x14ac:dyDescent="0.15">
      <c r="C589" s="1"/>
      <c r="D589" s="1"/>
      <c r="E589" s="1"/>
      <c r="F589" s="1"/>
      <c r="G589" s="1"/>
      <c r="H589" s="3"/>
      <c r="I589" s="3"/>
      <c r="J589" s="3"/>
      <c r="K589" s="3"/>
      <c r="L589" s="3"/>
      <c r="M589" s="3"/>
    </row>
    <row r="590" spans="3:13" ht="13" x14ac:dyDescent="0.15">
      <c r="C590" s="1"/>
      <c r="D590" s="1"/>
      <c r="E590" s="1"/>
      <c r="F590" s="1"/>
      <c r="G590" s="1"/>
      <c r="H590" s="3"/>
      <c r="I590" s="3"/>
      <c r="J590" s="3"/>
      <c r="K590" s="3"/>
      <c r="L590" s="3"/>
      <c r="M590" s="3"/>
    </row>
    <row r="591" spans="3:13" ht="13" x14ac:dyDescent="0.15">
      <c r="C591" s="1"/>
      <c r="D591" s="1"/>
      <c r="E591" s="1"/>
      <c r="F591" s="1"/>
      <c r="G591" s="1"/>
      <c r="H591" s="3"/>
      <c r="I591" s="3"/>
      <c r="J591" s="3"/>
      <c r="K591" s="3"/>
      <c r="L591" s="3"/>
      <c r="M591" s="3"/>
    </row>
    <row r="592" spans="3:13" ht="13" x14ac:dyDescent="0.15">
      <c r="C592" s="1"/>
      <c r="D592" s="1"/>
      <c r="E592" s="1"/>
      <c r="F592" s="1"/>
      <c r="G592" s="1"/>
      <c r="H592" s="3"/>
      <c r="I592" s="3"/>
      <c r="J592" s="3"/>
      <c r="K592" s="3"/>
      <c r="L592" s="3"/>
      <c r="M592" s="3"/>
    </row>
    <row r="593" spans="3:13" ht="13" x14ac:dyDescent="0.15">
      <c r="C593" s="1"/>
      <c r="D593" s="1"/>
      <c r="E593" s="1"/>
      <c r="F593" s="1"/>
      <c r="G593" s="1"/>
      <c r="H593" s="3"/>
      <c r="I593" s="3"/>
      <c r="J593" s="3"/>
      <c r="K593" s="3"/>
      <c r="L593" s="3"/>
      <c r="M593" s="3"/>
    </row>
    <row r="594" spans="3:13" ht="13" x14ac:dyDescent="0.15">
      <c r="C594" s="1"/>
      <c r="D594" s="1"/>
      <c r="E594" s="1"/>
      <c r="F594" s="1"/>
      <c r="G594" s="1"/>
      <c r="H594" s="3"/>
      <c r="I594" s="3"/>
      <c r="J594" s="3"/>
      <c r="K594" s="3"/>
      <c r="L594" s="3"/>
      <c r="M594" s="3"/>
    </row>
    <row r="595" spans="3:13" ht="13" x14ac:dyDescent="0.15">
      <c r="C595" s="1"/>
      <c r="D595" s="1"/>
      <c r="E595" s="1"/>
      <c r="F595" s="1"/>
      <c r="G595" s="1"/>
      <c r="H595" s="3"/>
      <c r="I595" s="3"/>
      <c r="J595" s="3"/>
      <c r="K595" s="3"/>
      <c r="L595" s="3"/>
      <c r="M595" s="3"/>
    </row>
    <row r="596" spans="3:13" ht="13" x14ac:dyDescent="0.15">
      <c r="C596" s="1"/>
      <c r="D596" s="1"/>
      <c r="E596" s="1"/>
      <c r="F596" s="1"/>
      <c r="G596" s="1"/>
      <c r="H596" s="3"/>
      <c r="I596" s="3"/>
      <c r="J596" s="3"/>
      <c r="K596" s="3"/>
      <c r="L596" s="3"/>
      <c r="M596" s="3"/>
    </row>
    <row r="597" spans="3:13" ht="13" x14ac:dyDescent="0.15">
      <c r="C597" s="1"/>
      <c r="D597" s="1"/>
      <c r="E597" s="1"/>
      <c r="F597" s="1"/>
      <c r="G597" s="1"/>
      <c r="H597" s="3"/>
      <c r="I597" s="3"/>
      <c r="J597" s="3"/>
      <c r="K597" s="3"/>
      <c r="L597" s="3"/>
      <c r="M597" s="3"/>
    </row>
    <row r="598" spans="3:13" ht="13" x14ac:dyDescent="0.15">
      <c r="C598" s="1"/>
      <c r="D598" s="1"/>
      <c r="E598" s="1"/>
      <c r="F598" s="1"/>
      <c r="G598" s="1"/>
      <c r="H598" s="3"/>
      <c r="I598" s="3"/>
      <c r="J598" s="3"/>
      <c r="K598" s="3"/>
      <c r="L598" s="3"/>
      <c r="M598" s="3"/>
    </row>
    <row r="599" spans="3:13" ht="13" x14ac:dyDescent="0.15">
      <c r="C599" s="1"/>
      <c r="D599" s="1"/>
      <c r="E599" s="1"/>
      <c r="F599" s="1"/>
      <c r="G599" s="1"/>
      <c r="H599" s="3"/>
      <c r="I599" s="3"/>
      <c r="J599" s="3"/>
      <c r="K599" s="3"/>
      <c r="L599" s="3"/>
      <c r="M599" s="3"/>
    </row>
    <row r="600" spans="3:13" ht="13" x14ac:dyDescent="0.15">
      <c r="C600" s="1"/>
      <c r="D600" s="1"/>
      <c r="E600" s="1"/>
      <c r="F600" s="1"/>
      <c r="G600" s="1"/>
      <c r="H600" s="3"/>
      <c r="I600" s="3"/>
      <c r="J600" s="3"/>
      <c r="K600" s="3"/>
      <c r="L600" s="3"/>
      <c r="M600" s="3"/>
    </row>
    <row r="601" spans="3:13" ht="13" x14ac:dyDescent="0.15">
      <c r="C601" s="1"/>
      <c r="D601" s="1"/>
      <c r="E601" s="1"/>
      <c r="F601" s="1"/>
      <c r="G601" s="1"/>
      <c r="H601" s="3"/>
      <c r="I601" s="3"/>
      <c r="J601" s="3"/>
      <c r="K601" s="3"/>
      <c r="L601" s="3"/>
      <c r="M601" s="3"/>
    </row>
    <row r="602" spans="3:13" ht="13" x14ac:dyDescent="0.15">
      <c r="C602" s="1"/>
      <c r="D602" s="1"/>
      <c r="E602" s="1"/>
      <c r="F602" s="1"/>
      <c r="G602" s="1"/>
      <c r="H602" s="3"/>
      <c r="I602" s="3"/>
      <c r="J602" s="3"/>
      <c r="K602" s="3"/>
      <c r="L602" s="3"/>
      <c r="M602" s="3"/>
    </row>
    <row r="603" spans="3:13" ht="13" x14ac:dyDescent="0.15">
      <c r="C603" s="1"/>
      <c r="D603" s="1"/>
      <c r="E603" s="1"/>
      <c r="F603" s="1"/>
      <c r="G603" s="1"/>
      <c r="H603" s="3"/>
      <c r="I603" s="3"/>
      <c r="J603" s="3"/>
      <c r="K603" s="3"/>
      <c r="L603" s="3"/>
      <c r="M603" s="3"/>
    </row>
    <row r="604" spans="3:13" ht="13" x14ac:dyDescent="0.15">
      <c r="C604" s="1"/>
      <c r="D604" s="1"/>
      <c r="E604" s="1"/>
      <c r="F604" s="1"/>
      <c r="G604" s="1"/>
      <c r="H604" s="3"/>
      <c r="I604" s="3"/>
      <c r="J604" s="3"/>
      <c r="K604" s="3"/>
      <c r="L604" s="3"/>
      <c r="M604" s="3"/>
    </row>
    <row r="605" spans="3:13" ht="13" x14ac:dyDescent="0.15">
      <c r="C605" s="1"/>
      <c r="D605" s="1"/>
      <c r="E605" s="1"/>
      <c r="F605" s="1"/>
      <c r="G605" s="1"/>
      <c r="H605" s="3"/>
      <c r="I605" s="3"/>
      <c r="J605" s="3"/>
      <c r="K605" s="3"/>
      <c r="L605" s="3"/>
      <c r="M605" s="3"/>
    </row>
    <row r="606" spans="3:13" ht="13" x14ac:dyDescent="0.15">
      <c r="C606" s="1"/>
      <c r="D606" s="1"/>
      <c r="E606" s="1"/>
      <c r="F606" s="1"/>
      <c r="G606" s="1"/>
      <c r="H606" s="3"/>
      <c r="I606" s="3"/>
      <c r="J606" s="3"/>
      <c r="K606" s="3"/>
      <c r="L606" s="3"/>
      <c r="M606" s="3"/>
    </row>
    <row r="607" spans="3:13" ht="13" x14ac:dyDescent="0.15">
      <c r="C607" s="1"/>
      <c r="D607" s="1"/>
      <c r="E607" s="1"/>
      <c r="F607" s="1"/>
      <c r="G607" s="1"/>
      <c r="H607" s="3"/>
      <c r="I607" s="3"/>
      <c r="J607" s="3"/>
      <c r="K607" s="3"/>
      <c r="L607" s="3"/>
      <c r="M607" s="3"/>
    </row>
    <row r="608" spans="3:13" ht="13" x14ac:dyDescent="0.15">
      <c r="C608" s="1"/>
      <c r="D608" s="1"/>
      <c r="E608" s="1"/>
      <c r="F608" s="1"/>
      <c r="G608" s="1"/>
      <c r="H608" s="3"/>
      <c r="I608" s="3"/>
      <c r="J608" s="3"/>
      <c r="K608" s="3"/>
      <c r="L608" s="3"/>
      <c r="M608" s="3"/>
    </row>
    <row r="609" spans="3:13" ht="13" x14ac:dyDescent="0.15">
      <c r="C609" s="1"/>
      <c r="D609" s="1"/>
      <c r="E609" s="1"/>
      <c r="F609" s="1"/>
      <c r="G609" s="1"/>
      <c r="H609" s="3"/>
      <c r="I609" s="3"/>
      <c r="J609" s="3"/>
      <c r="K609" s="3"/>
      <c r="L609" s="3"/>
      <c r="M609" s="3"/>
    </row>
    <row r="610" spans="3:13" ht="13" x14ac:dyDescent="0.15">
      <c r="C610" s="1"/>
      <c r="D610" s="1"/>
      <c r="E610" s="1"/>
      <c r="F610" s="1"/>
      <c r="G610" s="1"/>
      <c r="H610" s="3"/>
      <c r="I610" s="3"/>
      <c r="J610" s="3"/>
      <c r="K610" s="3"/>
      <c r="L610" s="3"/>
      <c r="M610" s="3"/>
    </row>
    <row r="611" spans="3:13" ht="13" x14ac:dyDescent="0.15">
      <c r="C611" s="1"/>
      <c r="D611" s="1"/>
      <c r="E611" s="1"/>
      <c r="F611" s="1"/>
      <c r="G611" s="1"/>
      <c r="H611" s="3"/>
      <c r="I611" s="3"/>
      <c r="J611" s="3"/>
      <c r="K611" s="3"/>
      <c r="L611" s="3"/>
      <c r="M611" s="3"/>
    </row>
    <row r="612" spans="3:13" ht="13" x14ac:dyDescent="0.15">
      <c r="C612" s="1"/>
      <c r="D612" s="1"/>
      <c r="E612" s="1"/>
      <c r="F612" s="1"/>
      <c r="G612" s="1"/>
      <c r="H612" s="3"/>
      <c r="I612" s="3"/>
      <c r="J612" s="3"/>
      <c r="K612" s="3"/>
      <c r="L612" s="3"/>
      <c r="M612" s="3"/>
    </row>
    <row r="613" spans="3:13" ht="13" x14ac:dyDescent="0.15">
      <c r="C613" s="1"/>
      <c r="D613" s="1"/>
      <c r="E613" s="1"/>
      <c r="F613" s="1"/>
      <c r="G613" s="1"/>
      <c r="H613" s="3"/>
      <c r="I613" s="3"/>
      <c r="J613" s="3"/>
      <c r="K613" s="3"/>
      <c r="L613" s="3"/>
      <c r="M613" s="3"/>
    </row>
    <row r="614" spans="3:13" ht="13" x14ac:dyDescent="0.15">
      <c r="C614" s="1"/>
      <c r="D614" s="1"/>
      <c r="E614" s="1"/>
      <c r="F614" s="1"/>
      <c r="G614" s="1"/>
      <c r="H614" s="3"/>
      <c r="I614" s="3"/>
      <c r="J614" s="3"/>
      <c r="K614" s="3"/>
      <c r="L614" s="3"/>
      <c r="M614" s="3"/>
    </row>
    <row r="615" spans="3:13" ht="13" x14ac:dyDescent="0.15">
      <c r="C615" s="1"/>
      <c r="D615" s="1"/>
      <c r="E615" s="1"/>
      <c r="F615" s="1"/>
      <c r="G615" s="1"/>
      <c r="H615" s="3"/>
      <c r="I615" s="3"/>
      <c r="J615" s="3"/>
      <c r="K615" s="3"/>
      <c r="L615" s="3"/>
      <c r="M615" s="3"/>
    </row>
    <row r="616" spans="3:13" ht="13" x14ac:dyDescent="0.15">
      <c r="C616" s="1"/>
      <c r="D616" s="1"/>
      <c r="E616" s="1"/>
      <c r="F616" s="1"/>
      <c r="G616" s="1"/>
      <c r="H616" s="3"/>
      <c r="I616" s="3"/>
      <c r="J616" s="3"/>
      <c r="K616" s="3"/>
      <c r="L616" s="3"/>
      <c r="M616" s="3"/>
    </row>
    <row r="617" spans="3:13" ht="13" x14ac:dyDescent="0.15">
      <c r="C617" s="1"/>
      <c r="D617" s="1"/>
      <c r="E617" s="1"/>
      <c r="F617" s="1"/>
      <c r="G617" s="1"/>
      <c r="H617" s="3"/>
      <c r="I617" s="3"/>
      <c r="J617" s="3"/>
      <c r="K617" s="3"/>
      <c r="L617" s="3"/>
      <c r="M617" s="3"/>
    </row>
    <row r="618" spans="3:13" ht="13" x14ac:dyDescent="0.15">
      <c r="C618" s="1"/>
      <c r="D618" s="1"/>
      <c r="E618" s="1"/>
      <c r="F618" s="1"/>
      <c r="G618" s="1"/>
      <c r="H618" s="3"/>
      <c r="I618" s="3"/>
      <c r="J618" s="3"/>
      <c r="K618" s="3"/>
      <c r="L618" s="3"/>
      <c r="M618" s="3"/>
    </row>
    <row r="619" spans="3:13" ht="13" x14ac:dyDescent="0.15">
      <c r="C619" s="1"/>
      <c r="D619" s="1"/>
      <c r="E619" s="1"/>
      <c r="F619" s="1"/>
      <c r="G619" s="1"/>
      <c r="H619" s="3"/>
      <c r="I619" s="3"/>
      <c r="J619" s="3"/>
      <c r="K619" s="3"/>
      <c r="L619" s="3"/>
      <c r="M619" s="3"/>
    </row>
    <row r="620" spans="3:13" ht="13" x14ac:dyDescent="0.15">
      <c r="C620" s="1"/>
      <c r="D620" s="1"/>
      <c r="E620" s="1"/>
      <c r="F620" s="1"/>
      <c r="G620" s="1"/>
      <c r="H620" s="3"/>
      <c r="I620" s="3"/>
      <c r="J620" s="3"/>
      <c r="K620" s="3"/>
      <c r="L620" s="3"/>
      <c r="M620" s="3"/>
    </row>
    <row r="621" spans="3:13" ht="13" x14ac:dyDescent="0.15">
      <c r="C621" s="1"/>
      <c r="D621" s="1"/>
      <c r="E621" s="1"/>
      <c r="F621" s="1"/>
      <c r="G621" s="1"/>
      <c r="H621" s="3"/>
      <c r="I621" s="3"/>
      <c r="J621" s="3"/>
      <c r="K621" s="3"/>
      <c r="L621" s="3"/>
      <c r="M621" s="3"/>
    </row>
    <row r="622" spans="3:13" ht="13" x14ac:dyDescent="0.15">
      <c r="C622" s="1"/>
      <c r="D622" s="1"/>
      <c r="E622" s="1"/>
      <c r="F622" s="1"/>
      <c r="G622" s="1"/>
      <c r="H622" s="3"/>
      <c r="I622" s="3"/>
      <c r="J622" s="3"/>
      <c r="K622" s="3"/>
      <c r="L622" s="3"/>
      <c r="M622" s="3"/>
    </row>
    <row r="623" spans="3:13" ht="13" x14ac:dyDescent="0.15">
      <c r="C623" s="1"/>
      <c r="D623" s="1"/>
      <c r="E623" s="1"/>
      <c r="F623" s="1"/>
      <c r="G623" s="1"/>
      <c r="H623" s="3"/>
      <c r="I623" s="3"/>
      <c r="J623" s="3"/>
      <c r="K623" s="3"/>
      <c r="L623" s="3"/>
      <c r="M623" s="3"/>
    </row>
    <row r="624" spans="3:13" ht="13" x14ac:dyDescent="0.15">
      <c r="C624" s="1"/>
      <c r="D624" s="1"/>
      <c r="E624" s="1"/>
      <c r="F624" s="1"/>
      <c r="G624" s="1"/>
      <c r="H624" s="3"/>
      <c r="I624" s="3"/>
      <c r="J624" s="3"/>
      <c r="K624" s="3"/>
      <c r="L624" s="3"/>
      <c r="M624" s="3"/>
    </row>
    <row r="625" spans="3:13" ht="13" x14ac:dyDescent="0.15">
      <c r="C625" s="1"/>
      <c r="D625" s="1"/>
      <c r="E625" s="1"/>
      <c r="F625" s="1"/>
      <c r="G625" s="1"/>
      <c r="H625" s="3"/>
      <c r="I625" s="3"/>
      <c r="J625" s="3"/>
      <c r="K625" s="3"/>
      <c r="L625" s="3"/>
      <c r="M625" s="3"/>
    </row>
    <row r="626" spans="3:13" ht="13" x14ac:dyDescent="0.15">
      <c r="C626" s="1"/>
      <c r="D626" s="1"/>
      <c r="E626" s="1"/>
      <c r="F626" s="1"/>
      <c r="G626" s="1"/>
      <c r="H626" s="3"/>
      <c r="I626" s="3"/>
      <c r="J626" s="3"/>
      <c r="K626" s="3"/>
      <c r="L626" s="3"/>
      <c r="M626" s="3"/>
    </row>
    <row r="627" spans="3:13" ht="13" x14ac:dyDescent="0.15">
      <c r="C627" s="1"/>
      <c r="D627" s="1"/>
      <c r="E627" s="1"/>
      <c r="F627" s="1"/>
      <c r="G627" s="1"/>
      <c r="H627" s="3"/>
      <c r="I627" s="3"/>
      <c r="J627" s="3"/>
      <c r="K627" s="3"/>
      <c r="L627" s="3"/>
      <c r="M627" s="3"/>
    </row>
    <row r="628" spans="3:13" ht="13" x14ac:dyDescent="0.15">
      <c r="C628" s="1"/>
      <c r="D628" s="1"/>
      <c r="E628" s="1"/>
      <c r="F628" s="1"/>
      <c r="G628" s="1"/>
      <c r="H628" s="3"/>
      <c r="I628" s="3"/>
      <c r="J628" s="3"/>
      <c r="K628" s="3"/>
      <c r="L628" s="3"/>
      <c r="M628" s="3"/>
    </row>
    <row r="629" spans="3:13" ht="13" x14ac:dyDescent="0.15">
      <c r="C629" s="1"/>
      <c r="D629" s="1"/>
      <c r="E629" s="1"/>
      <c r="F629" s="1"/>
      <c r="G629" s="1"/>
      <c r="H629" s="3"/>
      <c r="I629" s="3"/>
      <c r="J629" s="3"/>
      <c r="K629" s="3"/>
      <c r="L629" s="3"/>
      <c r="M629" s="3"/>
    </row>
    <row r="630" spans="3:13" ht="13" x14ac:dyDescent="0.15">
      <c r="C630" s="1"/>
      <c r="D630" s="1"/>
      <c r="E630" s="1"/>
      <c r="F630" s="1"/>
      <c r="G630" s="1"/>
      <c r="H630" s="3"/>
      <c r="I630" s="3"/>
      <c r="J630" s="3"/>
      <c r="K630" s="3"/>
      <c r="L630" s="3"/>
      <c r="M630" s="3"/>
    </row>
    <row r="631" spans="3:13" ht="13" x14ac:dyDescent="0.15">
      <c r="C631" s="1"/>
      <c r="D631" s="1"/>
      <c r="E631" s="1"/>
      <c r="F631" s="1"/>
      <c r="G631" s="1"/>
      <c r="H631" s="3"/>
      <c r="I631" s="3"/>
      <c r="J631" s="3"/>
      <c r="K631" s="3"/>
      <c r="L631" s="3"/>
      <c r="M631" s="3"/>
    </row>
    <row r="632" spans="3:13" ht="13" x14ac:dyDescent="0.15">
      <c r="C632" s="1"/>
      <c r="D632" s="1"/>
      <c r="E632" s="1"/>
      <c r="F632" s="1"/>
      <c r="G632" s="1"/>
      <c r="H632" s="3"/>
      <c r="I632" s="3"/>
      <c r="J632" s="3"/>
      <c r="K632" s="3"/>
      <c r="L632" s="3"/>
      <c r="M632" s="3"/>
    </row>
    <row r="633" spans="3:13" ht="13" x14ac:dyDescent="0.15">
      <c r="C633" s="1"/>
      <c r="D633" s="1"/>
      <c r="E633" s="1"/>
      <c r="F633" s="1"/>
      <c r="G633" s="1"/>
      <c r="H633" s="3"/>
      <c r="I633" s="3"/>
      <c r="J633" s="3"/>
      <c r="K633" s="3"/>
      <c r="L633" s="3"/>
      <c r="M633" s="3"/>
    </row>
    <row r="634" spans="3:13" ht="13" x14ac:dyDescent="0.15">
      <c r="C634" s="1"/>
      <c r="D634" s="1"/>
      <c r="E634" s="1"/>
      <c r="F634" s="1"/>
      <c r="G634" s="1"/>
      <c r="H634" s="3"/>
      <c r="I634" s="3"/>
      <c r="J634" s="3"/>
      <c r="K634" s="3"/>
      <c r="L634" s="3"/>
      <c r="M634" s="3"/>
    </row>
    <row r="635" spans="3:13" ht="13" x14ac:dyDescent="0.15">
      <c r="C635" s="1"/>
      <c r="D635" s="1"/>
      <c r="E635" s="1"/>
      <c r="F635" s="1"/>
      <c r="G635" s="1"/>
      <c r="H635" s="3"/>
      <c r="I635" s="3"/>
      <c r="J635" s="3"/>
      <c r="K635" s="3"/>
      <c r="L635" s="3"/>
      <c r="M635" s="3"/>
    </row>
    <row r="636" spans="3:13" ht="13" x14ac:dyDescent="0.15">
      <c r="C636" s="1"/>
      <c r="D636" s="1"/>
      <c r="E636" s="1"/>
      <c r="F636" s="1"/>
      <c r="G636" s="1"/>
      <c r="H636" s="3"/>
      <c r="I636" s="3"/>
      <c r="J636" s="3"/>
      <c r="K636" s="3"/>
      <c r="L636" s="3"/>
      <c r="M636" s="3"/>
    </row>
    <row r="637" spans="3:13" ht="13" x14ac:dyDescent="0.15">
      <c r="C637" s="1"/>
      <c r="D637" s="1"/>
      <c r="E637" s="1"/>
      <c r="F637" s="1"/>
      <c r="G637" s="1"/>
      <c r="H637" s="3"/>
      <c r="I637" s="3"/>
      <c r="J637" s="3"/>
      <c r="K637" s="3"/>
      <c r="L637" s="3"/>
      <c r="M637" s="3"/>
    </row>
    <row r="638" spans="3:13" ht="13" x14ac:dyDescent="0.15">
      <c r="C638" s="1"/>
      <c r="D638" s="1"/>
      <c r="E638" s="1"/>
      <c r="F638" s="1"/>
      <c r="G638" s="1"/>
      <c r="H638" s="3"/>
      <c r="I638" s="3"/>
      <c r="J638" s="3"/>
      <c r="K638" s="3"/>
      <c r="L638" s="3"/>
      <c r="M638" s="3"/>
    </row>
    <row r="639" spans="3:13" ht="13" x14ac:dyDescent="0.15">
      <c r="C639" s="1"/>
      <c r="D639" s="1"/>
      <c r="E639" s="1"/>
      <c r="F639" s="1"/>
      <c r="G639" s="1"/>
      <c r="H639" s="3"/>
      <c r="I639" s="3"/>
      <c r="J639" s="3"/>
      <c r="K639" s="3"/>
      <c r="L639" s="3"/>
      <c r="M639" s="3"/>
    </row>
    <row r="640" spans="3:13" ht="13" x14ac:dyDescent="0.15">
      <c r="C640" s="1"/>
      <c r="D640" s="1"/>
      <c r="E640" s="1"/>
      <c r="F640" s="1"/>
      <c r="G640" s="1"/>
      <c r="H640" s="3"/>
      <c r="I640" s="3"/>
      <c r="J640" s="3"/>
      <c r="K640" s="3"/>
      <c r="L640" s="3"/>
      <c r="M640" s="3"/>
    </row>
    <row r="641" spans="3:13" ht="13" x14ac:dyDescent="0.15">
      <c r="C641" s="1"/>
      <c r="D641" s="1"/>
      <c r="E641" s="1"/>
      <c r="F641" s="1"/>
      <c r="G641" s="1"/>
      <c r="H641" s="3"/>
      <c r="I641" s="3"/>
      <c r="J641" s="3"/>
      <c r="K641" s="3"/>
      <c r="L641" s="3"/>
      <c r="M641" s="3"/>
    </row>
    <row r="642" spans="3:13" ht="13" x14ac:dyDescent="0.15">
      <c r="C642" s="1"/>
      <c r="D642" s="1"/>
      <c r="E642" s="1"/>
      <c r="F642" s="1"/>
      <c r="G642" s="1"/>
      <c r="H642" s="3"/>
      <c r="I642" s="3"/>
      <c r="J642" s="3"/>
      <c r="K642" s="3"/>
      <c r="L642" s="3"/>
      <c r="M642" s="3"/>
    </row>
    <row r="643" spans="3:13" ht="13" x14ac:dyDescent="0.15">
      <c r="C643" s="1"/>
      <c r="D643" s="1"/>
      <c r="E643" s="1"/>
      <c r="F643" s="1"/>
      <c r="G643" s="1"/>
      <c r="H643" s="3"/>
      <c r="I643" s="3"/>
      <c r="J643" s="3"/>
      <c r="K643" s="3"/>
      <c r="L643" s="3"/>
      <c r="M643" s="3"/>
    </row>
    <row r="644" spans="3:13" ht="13" x14ac:dyDescent="0.15">
      <c r="C644" s="1"/>
      <c r="D644" s="1"/>
      <c r="E644" s="1"/>
      <c r="F644" s="1"/>
      <c r="G644" s="1"/>
      <c r="H644" s="3"/>
      <c r="I644" s="3"/>
      <c r="J644" s="3"/>
      <c r="K644" s="3"/>
      <c r="L644" s="3"/>
      <c r="M644" s="3"/>
    </row>
    <row r="645" spans="3:13" ht="13" x14ac:dyDescent="0.15">
      <c r="C645" s="1"/>
      <c r="D645" s="1"/>
      <c r="E645" s="1"/>
      <c r="F645" s="1"/>
      <c r="G645" s="1"/>
      <c r="H645" s="3"/>
      <c r="I645" s="3"/>
      <c r="J645" s="3"/>
      <c r="K645" s="3"/>
      <c r="L645" s="3"/>
      <c r="M645" s="3"/>
    </row>
    <row r="646" spans="3:13" ht="13" x14ac:dyDescent="0.15">
      <c r="C646" s="1"/>
      <c r="D646" s="1"/>
      <c r="E646" s="1"/>
      <c r="F646" s="1"/>
      <c r="G646" s="1"/>
      <c r="H646" s="3"/>
      <c r="I646" s="3"/>
      <c r="J646" s="3"/>
      <c r="K646" s="3"/>
      <c r="L646" s="3"/>
      <c r="M646" s="3"/>
    </row>
    <row r="647" spans="3:13" ht="13" x14ac:dyDescent="0.15">
      <c r="C647" s="1"/>
      <c r="D647" s="1"/>
      <c r="E647" s="1"/>
      <c r="F647" s="1"/>
      <c r="G647" s="1"/>
      <c r="H647" s="3"/>
      <c r="I647" s="3"/>
      <c r="J647" s="3"/>
      <c r="K647" s="3"/>
      <c r="L647" s="3"/>
      <c r="M647" s="3"/>
    </row>
    <row r="648" spans="3:13" ht="13" x14ac:dyDescent="0.15">
      <c r="C648" s="1"/>
      <c r="D648" s="1"/>
      <c r="E648" s="1"/>
      <c r="F648" s="1"/>
      <c r="G648" s="1"/>
      <c r="H648" s="3"/>
      <c r="I648" s="3"/>
      <c r="J648" s="3"/>
      <c r="K648" s="3"/>
      <c r="L648" s="3"/>
      <c r="M648" s="3"/>
    </row>
    <row r="649" spans="3:13" ht="13" x14ac:dyDescent="0.15">
      <c r="C649" s="1"/>
      <c r="D649" s="1"/>
      <c r="E649" s="1"/>
      <c r="F649" s="1"/>
      <c r="G649" s="1"/>
      <c r="H649" s="3"/>
      <c r="I649" s="3"/>
      <c r="J649" s="3"/>
      <c r="K649" s="3"/>
      <c r="L649" s="3"/>
      <c r="M649" s="3"/>
    </row>
    <row r="650" spans="3:13" ht="13" x14ac:dyDescent="0.15">
      <c r="C650" s="1"/>
      <c r="D650" s="1"/>
      <c r="E650" s="1"/>
      <c r="F650" s="1"/>
      <c r="G650" s="1"/>
      <c r="H650" s="3"/>
      <c r="I650" s="3"/>
      <c r="J650" s="3"/>
      <c r="K650" s="3"/>
      <c r="L650" s="3"/>
      <c r="M650" s="3"/>
    </row>
    <row r="651" spans="3:13" ht="13" x14ac:dyDescent="0.15">
      <c r="C651" s="1"/>
      <c r="D651" s="1"/>
      <c r="E651" s="1"/>
      <c r="F651" s="1"/>
      <c r="G651" s="1"/>
      <c r="H651" s="3"/>
      <c r="I651" s="3"/>
      <c r="J651" s="3"/>
      <c r="K651" s="3"/>
      <c r="L651" s="3"/>
      <c r="M651" s="3"/>
    </row>
    <row r="652" spans="3:13" ht="13" x14ac:dyDescent="0.15">
      <c r="C652" s="1"/>
      <c r="D652" s="1"/>
      <c r="E652" s="1"/>
      <c r="F652" s="1"/>
      <c r="G652" s="1"/>
      <c r="H652" s="3"/>
      <c r="I652" s="3"/>
      <c r="J652" s="3"/>
      <c r="K652" s="3"/>
      <c r="L652" s="3"/>
      <c r="M652" s="3"/>
    </row>
    <row r="653" spans="3:13" ht="13" x14ac:dyDescent="0.15">
      <c r="C653" s="1"/>
      <c r="D653" s="1"/>
      <c r="E653" s="1"/>
      <c r="F653" s="1"/>
      <c r="G653" s="1"/>
      <c r="H653" s="3"/>
      <c r="I653" s="3"/>
      <c r="J653" s="3"/>
      <c r="K653" s="3"/>
      <c r="L653" s="3"/>
      <c r="M653" s="3"/>
    </row>
    <row r="654" spans="3:13" ht="13" x14ac:dyDescent="0.15">
      <c r="C654" s="1"/>
      <c r="D654" s="1"/>
      <c r="E654" s="1"/>
      <c r="F654" s="1"/>
      <c r="G654" s="1"/>
      <c r="H654" s="3"/>
      <c r="I654" s="3"/>
      <c r="J654" s="3"/>
      <c r="K654" s="3"/>
      <c r="L654" s="3"/>
      <c r="M654" s="3"/>
    </row>
    <row r="655" spans="3:13" ht="13" x14ac:dyDescent="0.15">
      <c r="C655" s="1"/>
      <c r="D655" s="1"/>
      <c r="E655" s="1"/>
      <c r="F655" s="1"/>
      <c r="G655" s="1"/>
      <c r="H655" s="3"/>
      <c r="I655" s="3"/>
      <c r="J655" s="3"/>
      <c r="K655" s="3"/>
      <c r="L655" s="3"/>
      <c r="M655" s="3"/>
    </row>
    <row r="656" spans="3:13" ht="13" x14ac:dyDescent="0.15">
      <c r="C656" s="1"/>
      <c r="D656" s="1"/>
      <c r="E656" s="1"/>
      <c r="F656" s="1"/>
      <c r="G656" s="1"/>
      <c r="H656" s="3"/>
      <c r="I656" s="3"/>
      <c r="J656" s="3"/>
      <c r="K656" s="3"/>
      <c r="L656" s="3"/>
      <c r="M656" s="3"/>
    </row>
    <row r="657" spans="3:13" ht="13" x14ac:dyDescent="0.15">
      <c r="C657" s="1"/>
      <c r="D657" s="1"/>
      <c r="E657" s="1"/>
      <c r="F657" s="1"/>
      <c r="G657" s="1"/>
      <c r="H657" s="3"/>
      <c r="I657" s="3"/>
      <c r="J657" s="3"/>
      <c r="K657" s="3"/>
      <c r="L657" s="3"/>
      <c r="M657" s="3"/>
    </row>
    <row r="658" spans="3:13" ht="13" x14ac:dyDescent="0.15">
      <c r="C658" s="1"/>
      <c r="D658" s="1"/>
      <c r="E658" s="1"/>
      <c r="F658" s="1"/>
      <c r="G658" s="1"/>
      <c r="H658" s="3"/>
      <c r="I658" s="3"/>
      <c r="J658" s="3"/>
      <c r="K658" s="3"/>
      <c r="L658" s="3"/>
      <c r="M658" s="3"/>
    </row>
    <row r="659" spans="3:13" ht="13" x14ac:dyDescent="0.15">
      <c r="C659" s="1"/>
      <c r="D659" s="1"/>
      <c r="E659" s="1"/>
      <c r="F659" s="1"/>
      <c r="G659" s="1"/>
      <c r="H659" s="3"/>
      <c r="I659" s="3"/>
      <c r="J659" s="3"/>
      <c r="K659" s="3"/>
      <c r="L659" s="3"/>
      <c r="M659" s="3"/>
    </row>
    <row r="660" spans="3:13" ht="13" x14ac:dyDescent="0.15">
      <c r="C660" s="1"/>
      <c r="D660" s="1"/>
      <c r="E660" s="1"/>
      <c r="F660" s="1"/>
      <c r="G660" s="1"/>
      <c r="H660" s="3"/>
      <c r="I660" s="3"/>
      <c r="J660" s="3"/>
      <c r="K660" s="3"/>
      <c r="L660" s="3"/>
      <c r="M660" s="3"/>
    </row>
    <row r="661" spans="3:13" ht="13" x14ac:dyDescent="0.15">
      <c r="C661" s="1"/>
      <c r="D661" s="1"/>
      <c r="E661" s="1"/>
      <c r="F661" s="1"/>
      <c r="G661" s="1"/>
      <c r="H661" s="3"/>
      <c r="I661" s="3"/>
      <c r="J661" s="3"/>
      <c r="K661" s="3"/>
      <c r="L661" s="3"/>
      <c r="M661" s="3"/>
    </row>
    <row r="662" spans="3:13" ht="13" x14ac:dyDescent="0.15">
      <c r="C662" s="1"/>
      <c r="D662" s="1"/>
      <c r="E662" s="1"/>
      <c r="F662" s="1"/>
      <c r="G662" s="1"/>
      <c r="H662" s="3"/>
      <c r="I662" s="3"/>
      <c r="J662" s="3"/>
      <c r="K662" s="3"/>
      <c r="L662" s="3"/>
      <c r="M662" s="3"/>
    </row>
    <row r="663" spans="3:13" ht="13" x14ac:dyDescent="0.15">
      <c r="C663" s="1"/>
      <c r="D663" s="1"/>
      <c r="E663" s="1"/>
      <c r="F663" s="1"/>
      <c r="G663" s="1"/>
      <c r="H663" s="3"/>
      <c r="I663" s="3"/>
      <c r="J663" s="3"/>
      <c r="K663" s="3"/>
      <c r="L663" s="3"/>
      <c r="M663" s="3"/>
    </row>
    <row r="664" spans="3:13" ht="13" x14ac:dyDescent="0.15">
      <c r="C664" s="1"/>
      <c r="D664" s="1"/>
      <c r="E664" s="1"/>
      <c r="F664" s="1"/>
      <c r="G664" s="1"/>
      <c r="H664" s="3"/>
      <c r="I664" s="3"/>
      <c r="J664" s="3"/>
      <c r="K664" s="3"/>
      <c r="L664" s="3"/>
      <c r="M664" s="3"/>
    </row>
    <row r="665" spans="3:13" ht="13" x14ac:dyDescent="0.15">
      <c r="C665" s="1"/>
      <c r="D665" s="1"/>
      <c r="E665" s="1"/>
      <c r="F665" s="1"/>
      <c r="G665" s="1"/>
      <c r="H665" s="3"/>
      <c r="I665" s="3"/>
      <c r="J665" s="3"/>
      <c r="K665" s="3"/>
      <c r="L665" s="3"/>
      <c r="M665" s="3"/>
    </row>
    <row r="666" spans="3:13" ht="13" x14ac:dyDescent="0.15">
      <c r="C666" s="1"/>
      <c r="D666" s="1"/>
      <c r="E666" s="1"/>
      <c r="F666" s="1"/>
      <c r="G666" s="1"/>
      <c r="H666" s="3"/>
      <c r="I666" s="3"/>
      <c r="J666" s="3"/>
      <c r="K666" s="3"/>
      <c r="L666" s="3"/>
      <c r="M666" s="3"/>
    </row>
    <row r="667" spans="3:13" ht="13" x14ac:dyDescent="0.15">
      <c r="C667" s="1"/>
      <c r="D667" s="1"/>
      <c r="E667" s="1"/>
      <c r="F667" s="1"/>
      <c r="G667" s="1"/>
      <c r="H667" s="3"/>
      <c r="I667" s="3"/>
      <c r="J667" s="3"/>
      <c r="K667" s="3"/>
      <c r="L667" s="3"/>
      <c r="M667" s="3"/>
    </row>
    <row r="668" spans="3:13" ht="13" x14ac:dyDescent="0.15">
      <c r="C668" s="1"/>
      <c r="D668" s="1"/>
      <c r="E668" s="1"/>
      <c r="F668" s="1"/>
      <c r="G668" s="1"/>
      <c r="H668" s="3"/>
      <c r="I668" s="3"/>
      <c r="J668" s="3"/>
      <c r="K668" s="3"/>
      <c r="L668" s="3"/>
      <c r="M668" s="3"/>
    </row>
    <row r="669" spans="3:13" ht="13" x14ac:dyDescent="0.15">
      <c r="C669" s="1"/>
      <c r="D669" s="1"/>
      <c r="E669" s="1"/>
      <c r="F669" s="1"/>
      <c r="G669" s="1"/>
      <c r="H669" s="3"/>
      <c r="I669" s="3"/>
      <c r="J669" s="3"/>
      <c r="K669" s="3"/>
      <c r="L669" s="3"/>
      <c r="M669" s="3"/>
    </row>
    <row r="670" spans="3:13" ht="13" x14ac:dyDescent="0.15">
      <c r="C670" s="1"/>
      <c r="D670" s="1"/>
      <c r="E670" s="1"/>
      <c r="F670" s="1"/>
      <c r="G670" s="1"/>
      <c r="H670" s="3"/>
      <c r="I670" s="3"/>
      <c r="J670" s="3"/>
      <c r="K670" s="3"/>
      <c r="L670" s="3"/>
      <c r="M670" s="3"/>
    </row>
    <row r="671" spans="3:13" ht="13" x14ac:dyDescent="0.15">
      <c r="C671" s="1"/>
      <c r="D671" s="1"/>
      <c r="E671" s="1"/>
      <c r="F671" s="1"/>
      <c r="G671" s="1"/>
      <c r="H671" s="3"/>
      <c r="I671" s="3"/>
      <c r="J671" s="3"/>
      <c r="K671" s="3"/>
      <c r="L671" s="3"/>
      <c r="M671" s="3"/>
    </row>
    <row r="672" spans="3:13" ht="13" x14ac:dyDescent="0.15">
      <c r="C672" s="1"/>
      <c r="D672" s="1"/>
      <c r="E672" s="1"/>
      <c r="F672" s="1"/>
      <c r="G672" s="1"/>
      <c r="H672" s="3"/>
      <c r="I672" s="3"/>
      <c r="J672" s="3"/>
      <c r="K672" s="3"/>
      <c r="L672" s="3"/>
      <c r="M672" s="3"/>
    </row>
    <row r="673" spans="3:13" ht="13" x14ac:dyDescent="0.15">
      <c r="C673" s="1"/>
      <c r="D673" s="1"/>
      <c r="E673" s="1"/>
      <c r="F673" s="1"/>
      <c r="G673" s="1"/>
      <c r="H673" s="3"/>
      <c r="I673" s="3"/>
      <c r="J673" s="3"/>
      <c r="K673" s="3"/>
      <c r="L673" s="3"/>
      <c r="M673" s="3"/>
    </row>
    <row r="674" spans="3:13" ht="13" x14ac:dyDescent="0.15">
      <c r="C674" s="1"/>
      <c r="D674" s="1"/>
      <c r="E674" s="1"/>
      <c r="F674" s="1"/>
      <c r="G674" s="1"/>
      <c r="H674" s="3"/>
      <c r="I674" s="3"/>
      <c r="J674" s="3"/>
      <c r="K674" s="3"/>
      <c r="L674" s="3"/>
      <c r="M674" s="3"/>
    </row>
    <row r="675" spans="3:13" ht="13" x14ac:dyDescent="0.15">
      <c r="C675" s="1"/>
      <c r="D675" s="1"/>
      <c r="E675" s="1"/>
      <c r="F675" s="1"/>
      <c r="G675" s="1"/>
      <c r="H675" s="3"/>
      <c r="I675" s="3"/>
      <c r="J675" s="3"/>
      <c r="K675" s="3"/>
      <c r="L675" s="3"/>
      <c r="M675" s="3"/>
    </row>
    <row r="676" spans="3:13" ht="13" x14ac:dyDescent="0.15">
      <c r="C676" s="1"/>
      <c r="D676" s="1"/>
      <c r="E676" s="1"/>
      <c r="F676" s="1"/>
      <c r="G676" s="1"/>
      <c r="H676" s="3"/>
      <c r="I676" s="3"/>
      <c r="J676" s="3"/>
      <c r="K676" s="3"/>
      <c r="L676" s="3"/>
      <c r="M676" s="3"/>
    </row>
    <row r="677" spans="3:13" ht="13" x14ac:dyDescent="0.15">
      <c r="C677" s="1"/>
      <c r="D677" s="1"/>
      <c r="E677" s="1"/>
      <c r="F677" s="1"/>
      <c r="G677" s="1"/>
      <c r="H677" s="3"/>
      <c r="I677" s="3"/>
      <c r="J677" s="3"/>
      <c r="K677" s="3"/>
      <c r="L677" s="3"/>
      <c r="M677" s="3"/>
    </row>
    <row r="678" spans="3:13" ht="13" x14ac:dyDescent="0.15">
      <c r="C678" s="1"/>
      <c r="D678" s="1"/>
      <c r="E678" s="1"/>
      <c r="F678" s="1"/>
      <c r="G678" s="1"/>
      <c r="H678" s="3"/>
      <c r="I678" s="3"/>
      <c r="J678" s="3"/>
      <c r="K678" s="3"/>
      <c r="L678" s="3"/>
      <c r="M678" s="3"/>
    </row>
    <row r="679" spans="3:13" ht="13" x14ac:dyDescent="0.15">
      <c r="C679" s="1"/>
      <c r="D679" s="1"/>
      <c r="E679" s="1"/>
      <c r="F679" s="1"/>
      <c r="G679" s="1"/>
      <c r="H679" s="3"/>
      <c r="I679" s="3"/>
      <c r="J679" s="3"/>
      <c r="K679" s="3"/>
      <c r="L679" s="3"/>
      <c r="M679" s="3"/>
    </row>
    <row r="680" spans="3:13" ht="13" x14ac:dyDescent="0.15">
      <c r="C680" s="1"/>
      <c r="D680" s="1"/>
      <c r="E680" s="1"/>
      <c r="F680" s="1"/>
      <c r="G680" s="1"/>
      <c r="H680" s="3"/>
      <c r="I680" s="3"/>
      <c r="J680" s="3"/>
      <c r="K680" s="3"/>
      <c r="L680" s="3"/>
      <c r="M680" s="3"/>
    </row>
    <row r="681" spans="3:13" ht="13" x14ac:dyDescent="0.15">
      <c r="C681" s="1"/>
      <c r="D681" s="1"/>
      <c r="E681" s="1"/>
      <c r="F681" s="1"/>
      <c r="G681" s="1"/>
      <c r="H681" s="3"/>
      <c r="I681" s="3"/>
      <c r="J681" s="3"/>
      <c r="K681" s="3"/>
      <c r="L681" s="3"/>
      <c r="M681" s="3"/>
    </row>
    <row r="682" spans="3:13" ht="13" x14ac:dyDescent="0.15">
      <c r="C682" s="1"/>
      <c r="D682" s="1"/>
      <c r="E682" s="1"/>
      <c r="F682" s="1"/>
      <c r="G682" s="1"/>
      <c r="H682" s="3"/>
      <c r="I682" s="3"/>
      <c r="J682" s="3"/>
      <c r="K682" s="3"/>
      <c r="L682" s="3"/>
      <c r="M682" s="3"/>
    </row>
    <row r="683" spans="3:13" ht="13" x14ac:dyDescent="0.15">
      <c r="C683" s="1"/>
      <c r="D683" s="1"/>
      <c r="E683" s="1"/>
      <c r="F683" s="1"/>
      <c r="G683" s="1"/>
      <c r="H683" s="3"/>
      <c r="I683" s="3"/>
      <c r="J683" s="3"/>
      <c r="K683" s="3"/>
      <c r="L683" s="3"/>
      <c r="M683" s="3"/>
    </row>
    <row r="684" spans="3:13" ht="13" x14ac:dyDescent="0.15">
      <c r="C684" s="1"/>
      <c r="D684" s="1"/>
      <c r="E684" s="1"/>
      <c r="F684" s="1"/>
      <c r="G684" s="1"/>
      <c r="H684" s="3"/>
      <c r="I684" s="3"/>
      <c r="J684" s="3"/>
      <c r="K684" s="3"/>
      <c r="L684" s="3"/>
      <c r="M684" s="3"/>
    </row>
    <row r="685" spans="3:13" ht="13" x14ac:dyDescent="0.15">
      <c r="C685" s="1"/>
      <c r="D685" s="1"/>
      <c r="E685" s="1"/>
      <c r="F685" s="1"/>
      <c r="G685" s="1"/>
      <c r="H685" s="3"/>
      <c r="I685" s="3"/>
      <c r="J685" s="3"/>
      <c r="K685" s="3"/>
      <c r="L685" s="3"/>
      <c r="M685" s="3"/>
    </row>
    <row r="686" spans="3:13" ht="13" x14ac:dyDescent="0.15">
      <c r="C686" s="1"/>
      <c r="D686" s="1"/>
      <c r="E686" s="1"/>
      <c r="F686" s="1"/>
      <c r="G686" s="1"/>
      <c r="H686" s="3"/>
      <c r="I686" s="3"/>
      <c r="J686" s="3"/>
      <c r="K686" s="3"/>
      <c r="L686" s="3"/>
      <c r="M686" s="3"/>
    </row>
    <row r="687" spans="3:13" ht="13" x14ac:dyDescent="0.15">
      <c r="C687" s="1"/>
      <c r="D687" s="1"/>
      <c r="E687" s="1"/>
      <c r="F687" s="1"/>
      <c r="G687" s="1"/>
      <c r="H687" s="3"/>
      <c r="I687" s="3"/>
      <c r="J687" s="3"/>
      <c r="K687" s="3"/>
      <c r="L687" s="3"/>
      <c r="M687" s="3"/>
    </row>
    <row r="688" spans="3:13" ht="13" x14ac:dyDescent="0.15">
      <c r="C688" s="1"/>
      <c r="D688" s="1"/>
      <c r="E688" s="1"/>
      <c r="F688" s="1"/>
      <c r="G688" s="1"/>
      <c r="H688" s="3"/>
      <c r="I688" s="3"/>
      <c r="J688" s="3"/>
      <c r="K688" s="3"/>
      <c r="L688" s="3"/>
      <c r="M688" s="3"/>
    </row>
    <row r="689" spans="3:13" ht="13" x14ac:dyDescent="0.15">
      <c r="C689" s="1"/>
      <c r="D689" s="1"/>
      <c r="E689" s="1"/>
      <c r="F689" s="1"/>
      <c r="G689" s="1"/>
      <c r="H689" s="3"/>
      <c r="I689" s="3"/>
      <c r="J689" s="3"/>
      <c r="K689" s="3"/>
      <c r="L689" s="3"/>
      <c r="M689" s="3"/>
    </row>
    <row r="690" spans="3:13" ht="13" x14ac:dyDescent="0.15">
      <c r="C690" s="1"/>
      <c r="D690" s="1"/>
      <c r="E690" s="1"/>
      <c r="F690" s="1"/>
      <c r="G690" s="1"/>
      <c r="H690" s="3"/>
      <c r="I690" s="3"/>
      <c r="J690" s="3"/>
      <c r="K690" s="3"/>
      <c r="L690" s="3"/>
      <c r="M690" s="3"/>
    </row>
    <row r="691" spans="3:13" ht="13" x14ac:dyDescent="0.15">
      <c r="C691" s="1"/>
      <c r="D691" s="1"/>
      <c r="E691" s="1"/>
      <c r="F691" s="1"/>
      <c r="G691" s="1"/>
      <c r="H691" s="3"/>
      <c r="I691" s="3"/>
      <c r="J691" s="3"/>
      <c r="K691" s="3"/>
      <c r="L691" s="3"/>
      <c r="M691" s="3"/>
    </row>
    <row r="692" spans="3:13" ht="13" x14ac:dyDescent="0.15">
      <c r="C692" s="1"/>
      <c r="D692" s="1"/>
      <c r="E692" s="1"/>
      <c r="F692" s="1"/>
      <c r="G692" s="1"/>
      <c r="H692" s="3"/>
      <c r="I692" s="3"/>
      <c r="J692" s="3"/>
      <c r="K692" s="3"/>
      <c r="L692" s="3"/>
      <c r="M692" s="3"/>
    </row>
    <row r="693" spans="3:13" ht="13" x14ac:dyDescent="0.15">
      <c r="C693" s="1"/>
      <c r="D693" s="1"/>
      <c r="E693" s="1"/>
      <c r="F693" s="1"/>
      <c r="G693" s="1"/>
      <c r="H693" s="3"/>
      <c r="I693" s="3"/>
      <c r="J693" s="3"/>
      <c r="K693" s="3"/>
      <c r="L693" s="3"/>
      <c r="M693" s="3"/>
    </row>
    <row r="694" spans="3:13" ht="13" x14ac:dyDescent="0.15">
      <c r="C694" s="1"/>
      <c r="D694" s="1"/>
      <c r="E694" s="1"/>
      <c r="F694" s="1"/>
      <c r="G694" s="1"/>
      <c r="H694" s="3"/>
      <c r="I694" s="3"/>
      <c r="J694" s="3"/>
      <c r="K694" s="3"/>
      <c r="L694" s="3"/>
      <c r="M694" s="3"/>
    </row>
    <row r="695" spans="3:13" ht="13" x14ac:dyDescent="0.15">
      <c r="C695" s="1"/>
      <c r="D695" s="1"/>
      <c r="E695" s="1"/>
      <c r="F695" s="1"/>
      <c r="G695" s="1"/>
      <c r="H695" s="3"/>
      <c r="I695" s="3"/>
      <c r="J695" s="3"/>
      <c r="K695" s="3"/>
      <c r="L695" s="3"/>
      <c r="M695" s="3"/>
    </row>
    <row r="696" spans="3:13" ht="13" x14ac:dyDescent="0.15">
      <c r="C696" s="1"/>
      <c r="D696" s="1"/>
      <c r="E696" s="1"/>
      <c r="F696" s="1"/>
      <c r="G696" s="1"/>
      <c r="H696" s="3"/>
      <c r="I696" s="3"/>
      <c r="J696" s="3"/>
      <c r="K696" s="3"/>
      <c r="L696" s="3"/>
      <c r="M696" s="3"/>
    </row>
    <row r="697" spans="3:13" ht="13" x14ac:dyDescent="0.15">
      <c r="C697" s="1"/>
      <c r="D697" s="1"/>
      <c r="E697" s="1"/>
      <c r="F697" s="1"/>
      <c r="G697" s="1"/>
      <c r="H697" s="3"/>
      <c r="I697" s="3"/>
      <c r="J697" s="3"/>
      <c r="K697" s="3"/>
      <c r="L697" s="3"/>
      <c r="M697" s="3"/>
    </row>
    <row r="698" spans="3:13" ht="13" x14ac:dyDescent="0.15">
      <c r="C698" s="1"/>
      <c r="D698" s="1"/>
      <c r="E698" s="1"/>
      <c r="F698" s="1"/>
      <c r="G698" s="1"/>
      <c r="H698" s="3"/>
      <c r="I698" s="3"/>
      <c r="J698" s="3"/>
      <c r="K698" s="3"/>
      <c r="L698" s="3"/>
      <c r="M698" s="3"/>
    </row>
    <row r="699" spans="3:13" ht="13" x14ac:dyDescent="0.15">
      <c r="C699" s="1"/>
      <c r="D699" s="1"/>
      <c r="E699" s="1"/>
      <c r="F699" s="1"/>
      <c r="G699" s="1"/>
      <c r="H699" s="3"/>
      <c r="I699" s="3"/>
      <c r="J699" s="3"/>
      <c r="K699" s="3"/>
      <c r="L699" s="3"/>
      <c r="M699" s="3"/>
    </row>
    <row r="700" spans="3:13" ht="13" x14ac:dyDescent="0.15">
      <c r="C700" s="1"/>
      <c r="D700" s="1"/>
      <c r="E700" s="1"/>
      <c r="F700" s="1"/>
      <c r="G700" s="1"/>
      <c r="H700" s="3"/>
      <c r="I700" s="3"/>
      <c r="J700" s="3"/>
      <c r="K700" s="3"/>
      <c r="L700" s="3"/>
      <c r="M700" s="3"/>
    </row>
    <row r="701" spans="3:13" ht="13" x14ac:dyDescent="0.15">
      <c r="C701" s="1"/>
      <c r="D701" s="1"/>
      <c r="E701" s="1"/>
      <c r="F701" s="1"/>
      <c r="G701" s="1"/>
      <c r="H701" s="3"/>
      <c r="I701" s="3"/>
      <c r="J701" s="3"/>
      <c r="K701" s="3"/>
      <c r="L701" s="3"/>
      <c r="M701" s="3"/>
    </row>
    <row r="702" spans="3:13" ht="13" x14ac:dyDescent="0.15">
      <c r="C702" s="1"/>
      <c r="D702" s="1"/>
      <c r="E702" s="1"/>
      <c r="F702" s="1"/>
      <c r="G702" s="1"/>
      <c r="H702" s="3"/>
      <c r="I702" s="3"/>
      <c r="J702" s="3"/>
      <c r="K702" s="3"/>
      <c r="L702" s="3"/>
      <c r="M702" s="3"/>
    </row>
    <row r="703" spans="3:13" ht="13" x14ac:dyDescent="0.15">
      <c r="C703" s="1"/>
      <c r="D703" s="1"/>
      <c r="E703" s="1"/>
      <c r="F703" s="1"/>
      <c r="G703" s="1"/>
      <c r="H703" s="3"/>
      <c r="I703" s="3"/>
      <c r="J703" s="3"/>
      <c r="K703" s="3"/>
      <c r="L703" s="3"/>
      <c r="M703" s="3"/>
    </row>
    <row r="704" spans="3:13" ht="13" x14ac:dyDescent="0.15">
      <c r="C704" s="1"/>
      <c r="D704" s="1"/>
      <c r="E704" s="1"/>
      <c r="F704" s="1"/>
      <c r="G704" s="1"/>
      <c r="H704" s="3"/>
      <c r="I704" s="3"/>
      <c r="J704" s="3"/>
      <c r="K704" s="3"/>
      <c r="L704" s="3"/>
      <c r="M704" s="3"/>
    </row>
    <row r="705" spans="3:13" ht="13" x14ac:dyDescent="0.15">
      <c r="C705" s="1"/>
      <c r="D705" s="1"/>
      <c r="E705" s="1"/>
      <c r="F705" s="1"/>
      <c r="G705" s="1"/>
      <c r="H705" s="3"/>
      <c r="I705" s="3"/>
      <c r="J705" s="3"/>
      <c r="K705" s="3"/>
      <c r="L705" s="3"/>
      <c r="M705" s="3"/>
    </row>
    <row r="706" spans="3:13" ht="13" x14ac:dyDescent="0.15">
      <c r="C706" s="1"/>
      <c r="D706" s="1"/>
      <c r="E706" s="1"/>
      <c r="F706" s="1"/>
      <c r="G706" s="1"/>
      <c r="H706" s="3"/>
      <c r="I706" s="3"/>
      <c r="J706" s="3"/>
      <c r="K706" s="3"/>
      <c r="L706" s="3"/>
      <c r="M706" s="3"/>
    </row>
    <row r="707" spans="3:13" ht="13" x14ac:dyDescent="0.15">
      <c r="C707" s="1"/>
      <c r="D707" s="1"/>
      <c r="E707" s="1"/>
      <c r="F707" s="1"/>
      <c r="G707" s="1"/>
      <c r="H707" s="3"/>
      <c r="I707" s="3"/>
      <c r="J707" s="3"/>
      <c r="K707" s="3"/>
      <c r="L707" s="3"/>
      <c r="M707" s="3"/>
    </row>
    <row r="708" spans="3:13" ht="13" x14ac:dyDescent="0.15">
      <c r="C708" s="1"/>
      <c r="D708" s="1"/>
      <c r="E708" s="1"/>
      <c r="F708" s="1"/>
      <c r="G708" s="1"/>
      <c r="H708" s="3"/>
      <c r="I708" s="3"/>
      <c r="J708" s="3"/>
      <c r="K708" s="3"/>
      <c r="L708" s="3"/>
      <c r="M708" s="3"/>
    </row>
    <row r="709" spans="3:13" ht="13" x14ac:dyDescent="0.15">
      <c r="C709" s="1"/>
      <c r="D709" s="1"/>
      <c r="E709" s="1"/>
      <c r="F709" s="1"/>
      <c r="G709" s="1"/>
      <c r="H709" s="3"/>
      <c r="I709" s="3"/>
      <c r="J709" s="3"/>
      <c r="K709" s="3"/>
      <c r="L709" s="3"/>
      <c r="M709" s="3"/>
    </row>
    <row r="710" spans="3:13" ht="13" x14ac:dyDescent="0.15">
      <c r="C710" s="1"/>
      <c r="D710" s="1"/>
      <c r="E710" s="1"/>
      <c r="F710" s="1"/>
      <c r="G710" s="1"/>
      <c r="H710" s="3"/>
      <c r="I710" s="3"/>
      <c r="J710" s="3"/>
      <c r="K710" s="3"/>
      <c r="L710" s="3"/>
      <c r="M710" s="3"/>
    </row>
    <row r="711" spans="3:13" ht="13" x14ac:dyDescent="0.15">
      <c r="C711" s="1"/>
      <c r="D711" s="1"/>
      <c r="E711" s="1"/>
      <c r="F711" s="1"/>
      <c r="G711" s="1"/>
      <c r="H711" s="3"/>
      <c r="I711" s="3"/>
      <c r="J711" s="3"/>
      <c r="K711" s="3"/>
      <c r="L711" s="3"/>
      <c r="M711" s="3"/>
    </row>
    <row r="712" spans="3:13" ht="13" x14ac:dyDescent="0.15">
      <c r="C712" s="1"/>
      <c r="D712" s="1"/>
      <c r="E712" s="1"/>
      <c r="F712" s="1"/>
      <c r="G712" s="1"/>
      <c r="H712" s="3"/>
      <c r="I712" s="3"/>
      <c r="J712" s="3"/>
      <c r="K712" s="3"/>
      <c r="L712" s="3"/>
      <c r="M712" s="3"/>
    </row>
    <row r="713" spans="3:13" ht="13" x14ac:dyDescent="0.15">
      <c r="C713" s="1"/>
      <c r="D713" s="1"/>
      <c r="E713" s="1"/>
      <c r="F713" s="1"/>
      <c r="G713" s="1"/>
      <c r="H713" s="3"/>
      <c r="I713" s="3"/>
      <c r="J713" s="3"/>
      <c r="K713" s="3"/>
      <c r="L713" s="3"/>
      <c r="M713" s="3"/>
    </row>
    <row r="714" spans="3:13" ht="13" x14ac:dyDescent="0.15">
      <c r="C714" s="1"/>
      <c r="D714" s="1"/>
      <c r="E714" s="1"/>
      <c r="F714" s="1"/>
      <c r="G714" s="1"/>
      <c r="H714" s="3"/>
      <c r="I714" s="3"/>
      <c r="J714" s="3"/>
      <c r="K714" s="3"/>
      <c r="L714" s="3"/>
      <c r="M714" s="3"/>
    </row>
    <row r="715" spans="3:13" ht="13" x14ac:dyDescent="0.15">
      <c r="C715" s="1"/>
      <c r="D715" s="1"/>
      <c r="E715" s="1"/>
      <c r="F715" s="1"/>
      <c r="G715" s="1"/>
      <c r="H715" s="3"/>
      <c r="I715" s="3"/>
      <c r="J715" s="3"/>
      <c r="K715" s="3"/>
      <c r="L715" s="3"/>
      <c r="M715" s="3"/>
    </row>
    <row r="716" spans="3:13" ht="13" x14ac:dyDescent="0.15">
      <c r="C716" s="1"/>
      <c r="D716" s="1"/>
      <c r="E716" s="1"/>
      <c r="F716" s="1"/>
      <c r="G716" s="1"/>
      <c r="H716" s="3"/>
      <c r="I716" s="3"/>
      <c r="J716" s="3"/>
      <c r="K716" s="3"/>
      <c r="L716" s="3"/>
      <c r="M716" s="3"/>
    </row>
    <row r="717" spans="3:13" ht="13" x14ac:dyDescent="0.15">
      <c r="C717" s="1"/>
      <c r="D717" s="1"/>
      <c r="E717" s="1"/>
      <c r="F717" s="1"/>
      <c r="G717" s="1"/>
      <c r="H717" s="3"/>
      <c r="I717" s="3"/>
      <c r="J717" s="3"/>
      <c r="K717" s="3"/>
      <c r="L717" s="3"/>
      <c r="M717" s="3"/>
    </row>
    <row r="718" spans="3:13" ht="13" x14ac:dyDescent="0.15">
      <c r="C718" s="1"/>
      <c r="D718" s="1"/>
      <c r="E718" s="1"/>
      <c r="F718" s="1"/>
      <c r="G718" s="1"/>
      <c r="H718" s="3"/>
      <c r="I718" s="3"/>
      <c r="J718" s="3"/>
      <c r="K718" s="3"/>
      <c r="L718" s="3"/>
      <c r="M718" s="3"/>
    </row>
    <row r="719" spans="3:13" ht="13" x14ac:dyDescent="0.15">
      <c r="C719" s="1"/>
      <c r="D719" s="1"/>
      <c r="E719" s="1"/>
      <c r="F719" s="1"/>
      <c r="G719" s="1"/>
      <c r="H719" s="3"/>
      <c r="I719" s="3"/>
      <c r="J719" s="3"/>
      <c r="K719" s="3"/>
      <c r="L719" s="3"/>
      <c r="M719" s="3"/>
    </row>
    <row r="720" spans="3:13" ht="13" x14ac:dyDescent="0.15">
      <c r="C720" s="1"/>
      <c r="D720" s="1"/>
      <c r="E720" s="1"/>
      <c r="F720" s="1"/>
      <c r="G720" s="1"/>
      <c r="H720" s="3"/>
      <c r="I720" s="3"/>
      <c r="J720" s="3"/>
      <c r="K720" s="3"/>
      <c r="L720" s="3"/>
      <c r="M720" s="3"/>
    </row>
    <row r="721" spans="3:13" ht="13" x14ac:dyDescent="0.15">
      <c r="C721" s="1"/>
      <c r="D721" s="1"/>
      <c r="E721" s="1"/>
      <c r="F721" s="1"/>
      <c r="G721" s="1"/>
      <c r="H721" s="3"/>
      <c r="I721" s="3"/>
      <c r="J721" s="3"/>
      <c r="K721" s="3"/>
      <c r="L721" s="3"/>
      <c r="M721" s="3"/>
    </row>
    <row r="722" spans="3:13" ht="13" x14ac:dyDescent="0.15">
      <c r="C722" s="1"/>
      <c r="D722" s="1"/>
      <c r="E722" s="1"/>
      <c r="F722" s="1"/>
      <c r="G722" s="1"/>
      <c r="H722" s="3"/>
      <c r="I722" s="3"/>
      <c r="J722" s="3"/>
      <c r="K722" s="3"/>
      <c r="L722" s="3"/>
      <c r="M722" s="3"/>
    </row>
    <row r="723" spans="3:13" ht="13" x14ac:dyDescent="0.15">
      <c r="C723" s="1"/>
      <c r="D723" s="1"/>
      <c r="E723" s="1"/>
      <c r="F723" s="1"/>
      <c r="G723" s="1"/>
      <c r="H723" s="3"/>
      <c r="I723" s="3"/>
      <c r="J723" s="3"/>
      <c r="K723" s="3"/>
      <c r="L723" s="3"/>
      <c r="M723" s="3"/>
    </row>
    <row r="724" spans="3:13" ht="13" x14ac:dyDescent="0.15">
      <c r="C724" s="1"/>
      <c r="D724" s="1"/>
      <c r="E724" s="1"/>
      <c r="F724" s="1"/>
      <c r="G724" s="1"/>
      <c r="H724" s="3"/>
      <c r="I724" s="3"/>
      <c r="J724" s="3"/>
      <c r="K724" s="3"/>
      <c r="L724" s="3"/>
      <c r="M724" s="3"/>
    </row>
    <row r="725" spans="3:13" ht="13" x14ac:dyDescent="0.15">
      <c r="C725" s="1"/>
      <c r="D725" s="1"/>
      <c r="E725" s="1"/>
      <c r="F725" s="1"/>
      <c r="G725" s="1"/>
      <c r="H725" s="3"/>
      <c r="I725" s="3"/>
      <c r="J725" s="3"/>
      <c r="K725" s="3"/>
      <c r="L725" s="3"/>
      <c r="M725" s="3"/>
    </row>
    <row r="726" spans="3:13" ht="13" x14ac:dyDescent="0.15">
      <c r="C726" s="1"/>
      <c r="D726" s="1"/>
      <c r="E726" s="1"/>
      <c r="F726" s="1"/>
      <c r="G726" s="1"/>
      <c r="H726" s="3"/>
      <c r="I726" s="3"/>
      <c r="J726" s="3"/>
      <c r="K726" s="3"/>
      <c r="L726" s="3"/>
      <c r="M726" s="3"/>
    </row>
    <row r="727" spans="3:13" ht="13" x14ac:dyDescent="0.15">
      <c r="C727" s="1"/>
      <c r="D727" s="1"/>
      <c r="E727" s="1"/>
      <c r="F727" s="1"/>
      <c r="G727" s="1"/>
      <c r="H727" s="3"/>
      <c r="I727" s="3"/>
      <c r="J727" s="3"/>
      <c r="K727" s="3"/>
      <c r="L727" s="3"/>
      <c r="M727" s="3"/>
    </row>
    <row r="728" spans="3:13" ht="13" x14ac:dyDescent="0.15">
      <c r="C728" s="1"/>
      <c r="D728" s="1"/>
      <c r="E728" s="1"/>
      <c r="F728" s="1"/>
      <c r="G728" s="1"/>
      <c r="H728" s="3"/>
      <c r="I728" s="3"/>
      <c r="J728" s="3"/>
      <c r="K728" s="3"/>
      <c r="L728" s="3"/>
      <c r="M728" s="3"/>
    </row>
    <row r="729" spans="3:13" ht="13" x14ac:dyDescent="0.15">
      <c r="C729" s="1"/>
      <c r="D729" s="1"/>
      <c r="E729" s="1"/>
      <c r="F729" s="1"/>
      <c r="G729" s="1"/>
      <c r="H729" s="3"/>
      <c r="I729" s="3"/>
      <c r="J729" s="3"/>
      <c r="K729" s="3"/>
      <c r="L729" s="3"/>
      <c r="M729" s="3"/>
    </row>
    <row r="730" spans="3:13" ht="13" x14ac:dyDescent="0.15">
      <c r="C730" s="1"/>
      <c r="D730" s="1"/>
      <c r="E730" s="1"/>
      <c r="F730" s="1"/>
      <c r="G730" s="1"/>
      <c r="H730" s="3"/>
      <c r="I730" s="3"/>
      <c r="J730" s="3"/>
      <c r="K730" s="3"/>
      <c r="L730" s="3"/>
      <c r="M730" s="3"/>
    </row>
    <row r="731" spans="3:13" ht="13" x14ac:dyDescent="0.15">
      <c r="C731" s="1"/>
      <c r="D731" s="1"/>
      <c r="E731" s="1"/>
      <c r="F731" s="1"/>
      <c r="G731" s="1"/>
      <c r="H731" s="3"/>
      <c r="I731" s="3"/>
      <c r="J731" s="3"/>
      <c r="K731" s="3"/>
      <c r="L731" s="3"/>
      <c r="M731" s="3"/>
    </row>
    <row r="732" spans="3:13" ht="13" x14ac:dyDescent="0.15">
      <c r="C732" s="1"/>
      <c r="D732" s="1"/>
      <c r="E732" s="1"/>
      <c r="F732" s="1"/>
      <c r="G732" s="1"/>
      <c r="H732" s="3"/>
      <c r="I732" s="3"/>
      <c r="J732" s="3"/>
      <c r="K732" s="3"/>
      <c r="L732" s="3"/>
      <c r="M732" s="3"/>
    </row>
    <row r="733" spans="3:13" ht="13" x14ac:dyDescent="0.15">
      <c r="C733" s="1"/>
      <c r="D733" s="1"/>
      <c r="E733" s="1"/>
      <c r="F733" s="1"/>
      <c r="G733" s="1"/>
      <c r="H733" s="3"/>
      <c r="I733" s="3"/>
      <c r="J733" s="3"/>
      <c r="K733" s="3"/>
      <c r="L733" s="3"/>
      <c r="M733" s="3"/>
    </row>
    <row r="734" spans="3:13" ht="13" x14ac:dyDescent="0.15">
      <c r="C734" s="1"/>
      <c r="D734" s="1"/>
      <c r="E734" s="1"/>
      <c r="F734" s="1"/>
      <c r="G734" s="1"/>
      <c r="H734" s="3"/>
      <c r="I734" s="3"/>
      <c r="J734" s="3"/>
      <c r="K734" s="3"/>
      <c r="L734" s="3"/>
      <c r="M734" s="3"/>
    </row>
    <row r="735" spans="3:13" ht="13" x14ac:dyDescent="0.15">
      <c r="C735" s="1"/>
      <c r="D735" s="1"/>
      <c r="E735" s="1"/>
      <c r="F735" s="1"/>
      <c r="G735" s="1"/>
      <c r="H735" s="3"/>
      <c r="I735" s="3"/>
      <c r="J735" s="3"/>
      <c r="K735" s="3"/>
      <c r="L735" s="3"/>
      <c r="M735" s="3"/>
    </row>
    <row r="736" spans="3:13" ht="13" x14ac:dyDescent="0.15">
      <c r="C736" s="1"/>
      <c r="D736" s="1"/>
      <c r="E736" s="1"/>
      <c r="F736" s="1"/>
      <c r="G736" s="1"/>
      <c r="H736" s="3"/>
      <c r="I736" s="3"/>
      <c r="J736" s="3"/>
      <c r="K736" s="3"/>
      <c r="L736" s="3"/>
      <c r="M736" s="3"/>
    </row>
    <row r="737" spans="3:13" ht="13" x14ac:dyDescent="0.15">
      <c r="C737" s="1"/>
      <c r="D737" s="1"/>
      <c r="E737" s="1"/>
      <c r="F737" s="1"/>
      <c r="G737" s="1"/>
      <c r="H737" s="3"/>
      <c r="I737" s="3"/>
      <c r="J737" s="3"/>
      <c r="K737" s="3"/>
      <c r="L737" s="3"/>
      <c r="M737" s="3"/>
    </row>
    <row r="738" spans="3:13" ht="13" x14ac:dyDescent="0.15">
      <c r="C738" s="1"/>
      <c r="D738" s="1"/>
      <c r="E738" s="1"/>
      <c r="F738" s="1"/>
      <c r="G738" s="1"/>
      <c r="H738" s="3"/>
      <c r="I738" s="3"/>
      <c r="J738" s="3"/>
      <c r="K738" s="3"/>
      <c r="L738" s="3"/>
      <c r="M738" s="3"/>
    </row>
    <row r="739" spans="3:13" ht="13" x14ac:dyDescent="0.15">
      <c r="C739" s="1"/>
      <c r="D739" s="1"/>
      <c r="E739" s="1"/>
      <c r="F739" s="1"/>
      <c r="G739" s="1"/>
      <c r="H739" s="3"/>
      <c r="I739" s="3"/>
      <c r="J739" s="3"/>
      <c r="K739" s="3"/>
      <c r="L739" s="3"/>
      <c r="M739" s="3"/>
    </row>
    <row r="740" spans="3:13" ht="13" x14ac:dyDescent="0.15">
      <c r="C740" s="1"/>
      <c r="D740" s="1"/>
      <c r="E740" s="1"/>
      <c r="F740" s="1"/>
      <c r="G740" s="1"/>
      <c r="H740" s="3"/>
      <c r="I740" s="3"/>
      <c r="J740" s="3"/>
      <c r="K740" s="3"/>
      <c r="L740" s="3"/>
      <c r="M740" s="3"/>
    </row>
    <row r="741" spans="3:13" ht="13" x14ac:dyDescent="0.15">
      <c r="C741" s="1"/>
      <c r="D741" s="1"/>
      <c r="E741" s="1"/>
      <c r="F741" s="1"/>
      <c r="G741" s="1"/>
      <c r="H741" s="3"/>
      <c r="I741" s="3"/>
      <c r="J741" s="3"/>
      <c r="K741" s="3"/>
      <c r="L741" s="3"/>
      <c r="M741" s="3"/>
    </row>
    <row r="742" spans="3:13" ht="13" x14ac:dyDescent="0.15">
      <c r="C742" s="1"/>
      <c r="D742" s="1"/>
      <c r="E742" s="1"/>
      <c r="F742" s="1"/>
      <c r="G742" s="1"/>
      <c r="H742" s="3"/>
      <c r="I742" s="3"/>
      <c r="J742" s="3"/>
      <c r="K742" s="3"/>
      <c r="L742" s="3"/>
      <c r="M742" s="3"/>
    </row>
    <row r="743" spans="3:13" ht="13" x14ac:dyDescent="0.15">
      <c r="C743" s="1"/>
      <c r="D743" s="1"/>
      <c r="E743" s="1"/>
      <c r="F743" s="1"/>
      <c r="G743" s="1"/>
      <c r="H743" s="3"/>
      <c r="I743" s="3"/>
      <c r="J743" s="3"/>
      <c r="K743" s="3"/>
      <c r="L743" s="3"/>
      <c r="M743" s="3"/>
    </row>
    <row r="744" spans="3:13" ht="13" x14ac:dyDescent="0.15">
      <c r="C744" s="1"/>
      <c r="D744" s="1"/>
      <c r="E744" s="1"/>
      <c r="F744" s="1"/>
      <c r="G744" s="1"/>
      <c r="H744" s="3"/>
      <c r="I744" s="3"/>
      <c r="J744" s="3"/>
      <c r="K744" s="3"/>
      <c r="L744" s="3"/>
      <c r="M744" s="3"/>
    </row>
    <row r="745" spans="3:13" ht="13" x14ac:dyDescent="0.15">
      <c r="C745" s="1"/>
      <c r="D745" s="1"/>
      <c r="E745" s="1"/>
      <c r="F745" s="1"/>
      <c r="G745" s="1"/>
      <c r="H745" s="3"/>
      <c r="I745" s="3"/>
      <c r="J745" s="3"/>
      <c r="K745" s="3"/>
      <c r="L745" s="3"/>
      <c r="M745" s="3"/>
    </row>
    <row r="746" spans="3:13" ht="13" x14ac:dyDescent="0.15">
      <c r="C746" s="1"/>
      <c r="D746" s="1"/>
      <c r="E746" s="1"/>
      <c r="F746" s="1"/>
      <c r="G746" s="1"/>
      <c r="H746" s="3"/>
      <c r="I746" s="3"/>
      <c r="J746" s="3"/>
      <c r="K746" s="3"/>
      <c r="L746" s="3"/>
      <c r="M746" s="3"/>
    </row>
    <row r="747" spans="3:13" ht="13" x14ac:dyDescent="0.15">
      <c r="C747" s="1"/>
      <c r="D747" s="1"/>
      <c r="E747" s="1"/>
      <c r="F747" s="1"/>
      <c r="G747" s="1"/>
      <c r="H747" s="3"/>
      <c r="I747" s="3"/>
      <c r="J747" s="3"/>
      <c r="K747" s="3"/>
      <c r="L747" s="3"/>
      <c r="M747" s="3"/>
    </row>
    <row r="748" spans="3:13" ht="13" x14ac:dyDescent="0.15">
      <c r="C748" s="1"/>
      <c r="D748" s="1"/>
      <c r="E748" s="1"/>
      <c r="F748" s="1"/>
      <c r="G748" s="1"/>
      <c r="H748" s="3"/>
      <c r="I748" s="3"/>
      <c r="J748" s="3"/>
      <c r="K748" s="3"/>
      <c r="L748" s="3"/>
      <c r="M748" s="3"/>
    </row>
    <row r="749" spans="3:13" ht="13" x14ac:dyDescent="0.15">
      <c r="C749" s="1"/>
      <c r="D749" s="1"/>
      <c r="E749" s="1"/>
      <c r="F749" s="1"/>
      <c r="G749" s="1"/>
      <c r="H749" s="3"/>
      <c r="I749" s="3"/>
      <c r="J749" s="3"/>
      <c r="K749" s="3"/>
      <c r="L749" s="3"/>
      <c r="M749" s="3"/>
    </row>
    <row r="750" spans="3:13" ht="13" x14ac:dyDescent="0.15">
      <c r="C750" s="1"/>
      <c r="D750" s="1"/>
      <c r="E750" s="1"/>
      <c r="F750" s="1"/>
      <c r="G750" s="1"/>
      <c r="H750" s="3"/>
      <c r="I750" s="3"/>
      <c r="J750" s="3"/>
      <c r="K750" s="3"/>
      <c r="L750" s="3"/>
      <c r="M750" s="3"/>
    </row>
    <row r="751" spans="3:13" ht="13" x14ac:dyDescent="0.15">
      <c r="C751" s="1"/>
      <c r="D751" s="1"/>
      <c r="E751" s="1"/>
      <c r="F751" s="1"/>
      <c r="G751" s="1"/>
      <c r="H751" s="3"/>
      <c r="I751" s="3"/>
      <c r="J751" s="3"/>
      <c r="K751" s="3"/>
      <c r="L751" s="3"/>
      <c r="M751" s="3"/>
    </row>
    <row r="752" spans="3:13" ht="13" x14ac:dyDescent="0.15">
      <c r="C752" s="1"/>
      <c r="D752" s="1"/>
      <c r="E752" s="1"/>
      <c r="F752" s="1"/>
      <c r="G752" s="1"/>
      <c r="H752" s="3"/>
      <c r="I752" s="3"/>
      <c r="J752" s="3"/>
      <c r="K752" s="3"/>
      <c r="L752" s="3"/>
      <c r="M752" s="3"/>
    </row>
    <row r="753" spans="3:13" ht="13" x14ac:dyDescent="0.15">
      <c r="C753" s="1"/>
      <c r="D753" s="1"/>
      <c r="E753" s="1"/>
      <c r="F753" s="1"/>
      <c r="G753" s="1"/>
      <c r="H753" s="3"/>
      <c r="I753" s="3"/>
      <c r="J753" s="3"/>
      <c r="K753" s="3"/>
      <c r="L753" s="3"/>
      <c r="M753" s="3"/>
    </row>
    <row r="754" spans="3:13" ht="13" x14ac:dyDescent="0.15">
      <c r="C754" s="1"/>
      <c r="D754" s="1"/>
      <c r="E754" s="1"/>
      <c r="F754" s="1"/>
      <c r="G754" s="1"/>
      <c r="H754" s="3"/>
      <c r="I754" s="3"/>
      <c r="J754" s="3"/>
      <c r="K754" s="3"/>
      <c r="L754" s="3"/>
      <c r="M754" s="3"/>
    </row>
    <row r="755" spans="3:13" ht="13" x14ac:dyDescent="0.15">
      <c r="C755" s="1"/>
      <c r="D755" s="1"/>
      <c r="E755" s="1"/>
      <c r="F755" s="1"/>
      <c r="G755" s="1"/>
      <c r="H755" s="3"/>
      <c r="I755" s="3"/>
      <c r="J755" s="3"/>
      <c r="K755" s="3"/>
      <c r="L755" s="3"/>
      <c r="M755" s="3"/>
    </row>
    <row r="756" spans="3:13" ht="13" x14ac:dyDescent="0.15">
      <c r="C756" s="1"/>
      <c r="D756" s="1"/>
      <c r="E756" s="1"/>
      <c r="F756" s="1"/>
      <c r="G756" s="1"/>
      <c r="H756" s="3"/>
      <c r="I756" s="3"/>
      <c r="J756" s="3"/>
      <c r="K756" s="3"/>
      <c r="L756" s="3"/>
      <c r="M756" s="3"/>
    </row>
    <row r="757" spans="3:13" ht="13" x14ac:dyDescent="0.15">
      <c r="C757" s="1"/>
      <c r="D757" s="1"/>
      <c r="E757" s="1"/>
      <c r="F757" s="1"/>
      <c r="G757" s="1"/>
      <c r="H757" s="3"/>
      <c r="I757" s="3"/>
      <c r="J757" s="3"/>
      <c r="K757" s="3"/>
      <c r="L757" s="3"/>
      <c r="M757" s="3"/>
    </row>
    <row r="758" spans="3:13" ht="13" x14ac:dyDescent="0.15">
      <c r="C758" s="1"/>
      <c r="D758" s="1"/>
      <c r="E758" s="1"/>
      <c r="F758" s="1"/>
      <c r="G758" s="1"/>
      <c r="H758" s="3"/>
      <c r="I758" s="3"/>
      <c r="J758" s="3"/>
      <c r="K758" s="3"/>
      <c r="L758" s="3"/>
      <c r="M758" s="3"/>
    </row>
    <row r="759" spans="3:13" ht="13" x14ac:dyDescent="0.15">
      <c r="C759" s="1"/>
      <c r="D759" s="1"/>
      <c r="E759" s="1"/>
      <c r="F759" s="1"/>
      <c r="G759" s="1"/>
      <c r="H759" s="3"/>
      <c r="I759" s="3"/>
      <c r="J759" s="3"/>
      <c r="K759" s="3"/>
      <c r="L759" s="3"/>
      <c r="M759" s="3"/>
    </row>
    <row r="760" spans="3:13" ht="13" x14ac:dyDescent="0.15">
      <c r="C760" s="1"/>
      <c r="D760" s="1"/>
      <c r="E760" s="1"/>
      <c r="F760" s="1"/>
      <c r="G760" s="1"/>
      <c r="H760" s="3"/>
      <c r="I760" s="3"/>
      <c r="J760" s="3"/>
      <c r="K760" s="3"/>
      <c r="L760" s="3"/>
      <c r="M760" s="3"/>
    </row>
    <row r="761" spans="3:13" ht="13" x14ac:dyDescent="0.15">
      <c r="C761" s="1"/>
      <c r="D761" s="1"/>
      <c r="E761" s="1"/>
      <c r="F761" s="1"/>
      <c r="G761" s="1"/>
      <c r="H761" s="3"/>
      <c r="I761" s="3"/>
      <c r="J761" s="3"/>
      <c r="K761" s="3"/>
      <c r="L761" s="3"/>
      <c r="M761" s="3"/>
    </row>
    <row r="762" spans="3:13" ht="13" x14ac:dyDescent="0.15">
      <c r="C762" s="1"/>
      <c r="D762" s="1"/>
      <c r="E762" s="1"/>
      <c r="F762" s="1"/>
      <c r="G762" s="1"/>
      <c r="H762" s="3"/>
      <c r="I762" s="3"/>
      <c r="J762" s="3"/>
      <c r="K762" s="3"/>
      <c r="L762" s="3"/>
      <c r="M762" s="3"/>
    </row>
    <row r="763" spans="3:13" ht="13" x14ac:dyDescent="0.15">
      <c r="C763" s="1"/>
      <c r="D763" s="1"/>
      <c r="E763" s="1"/>
      <c r="F763" s="1"/>
      <c r="G763" s="1"/>
      <c r="H763" s="3"/>
      <c r="I763" s="3"/>
      <c r="J763" s="3"/>
      <c r="K763" s="3"/>
      <c r="L763" s="3"/>
      <c r="M763" s="3"/>
    </row>
    <row r="764" spans="3:13" ht="13" x14ac:dyDescent="0.15">
      <c r="C764" s="1"/>
      <c r="D764" s="1"/>
      <c r="E764" s="1"/>
      <c r="F764" s="1"/>
      <c r="G764" s="1"/>
      <c r="H764" s="3"/>
      <c r="I764" s="3"/>
      <c r="J764" s="3"/>
      <c r="K764" s="3"/>
      <c r="L764" s="3"/>
      <c r="M764" s="3"/>
    </row>
    <row r="765" spans="3:13" ht="13" x14ac:dyDescent="0.15">
      <c r="C765" s="1"/>
      <c r="D765" s="1"/>
      <c r="E765" s="1"/>
      <c r="F765" s="1"/>
      <c r="G765" s="1"/>
      <c r="H765" s="3"/>
      <c r="I765" s="3"/>
      <c r="J765" s="3"/>
      <c r="K765" s="3"/>
      <c r="L765" s="3"/>
      <c r="M765" s="3"/>
    </row>
    <row r="766" spans="3:13" ht="13" x14ac:dyDescent="0.15">
      <c r="C766" s="1"/>
      <c r="D766" s="1"/>
      <c r="E766" s="1"/>
      <c r="F766" s="1"/>
      <c r="G766" s="1"/>
      <c r="H766" s="3"/>
      <c r="I766" s="3"/>
      <c r="J766" s="3"/>
      <c r="K766" s="3"/>
      <c r="L766" s="3"/>
      <c r="M766" s="3"/>
    </row>
    <row r="767" spans="3:13" ht="13" x14ac:dyDescent="0.15">
      <c r="C767" s="1"/>
      <c r="D767" s="1"/>
      <c r="E767" s="1"/>
      <c r="F767" s="1"/>
      <c r="G767" s="1"/>
      <c r="H767" s="3"/>
      <c r="I767" s="3"/>
      <c r="J767" s="3"/>
      <c r="K767" s="3"/>
      <c r="L767" s="3"/>
      <c r="M767" s="3"/>
    </row>
    <row r="768" spans="3:13" ht="13" x14ac:dyDescent="0.15">
      <c r="C768" s="1"/>
      <c r="D768" s="1"/>
      <c r="E768" s="1"/>
      <c r="F768" s="1"/>
      <c r="G768" s="1"/>
      <c r="H768" s="3"/>
      <c r="I768" s="3"/>
      <c r="J768" s="3"/>
      <c r="K768" s="3"/>
      <c r="L768" s="3"/>
      <c r="M768" s="3"/>
    </row>
    <row r="769" spans="3:13" ht="13" x14ac:dyDescent="0.15">
      <c r="C769" s="1"/>
      <c r="D769" s="1"/>
      <c r="E769" s="1"/>
      <c r="F769" s="1"/>
      <c r="G769" s="1"/>
      <c r="H769" s="3"/>
      <c r="I769" s="3"/>
      <c r="J769" s="3"/>
      <c r="K769" s="3"/>
      <c r="L769" s="3"/>
      <c r="M769" s="3"/>
    </row>
    <row r="770" spans="3:13" ht="13" x14ac:dyDescent="0.15">
      <c r="C770" s="1"/>
      <c r="D770" s="1"/>
      <c r="E770" s="1"/>
      <c r="F770" s="1"/>
      <c r="G770" s="1"/>
      <c r="H770" s="3"/>
      <c r="I770" s="3"/>
      <c r="J770" s="3"/>
      <c r="K770" s="3"/>
      <c r="L770" s="3"/>
      <c r="M770" s="3"/>
    </row>
    <row r="771" spans="3:13" ht="13" x14ac:dyDescent="0.15">
      <c r="C771" s="1"/>
      <c r="D771" s="1"/>
      <c r="E771" s="1"/>
      <c r="F771" s="1"/>
      <c r="G771" s="1"/>
      <c r="H771" s="3"/>
      <c r="I771" s="3"/>
      <c r="J771" s="3"/>
      <c r="K771" s="3"/>
      <c r="L771" s="3"/>
      <c r="M771" s="3"/>
    </row>
    <row r="772" spans="3:13" ht="13" x14ac:dyDescent="0.15">
      <c r="C772" s="1"/>
      <c r="D772" s="1"/>
      <c r="E772" s="1"/>
      <c r="F772" s="1"/>
      <c r="G772" s="1"/>
      <c r="H772" s="3"/>
      <c r="I772" s="3"/>
      <c r="J772" s="3"/>
      <c r="K772" s="3"/>
      <c r="L772" s="3"/>
      <c r="M772" s="3"/>
    </row>
    <row r="773" spans="3:13" ht="13" x14ac:dyDescent="0.15">
      <c r="C773" s="1"/>
      <c r="D773" s="1"/>
      <c r="E773" s="1"/>
      <c r="F773" s="1"/>
      <c r="G773" s="1"/>
      <c r="H773" s="3"/>
      <c r="I773" s="3"/>
      <c r="J773" s="3"/>
      <c r="K773" s="3"/>
      <c r="L773" s="3"/>
      <c r="M773" s="3"/>
    </row>
    <row r="774" spans="3:13" ht="13" x14ac:dyDescent="0.15">
      <c r="C774" s="1"/>
      <c r="D774" s="1"/>
      <c r="E774" s="1"/>
      <c r="F774" s="1"/>
      <c r="G774" s="1"/>
      <c r="H774" s="3"/>
      <c r="I774" s="3"/>
      <c r="J774" s="3"/>
      <c r="K774" s="3"/>
      <c r="L774" s="3"/>
      <c r="M774" s="3"/>
    </row>
    <row r="775" spans="3:13" ht="13" x14ac:dyDescent="0.15">
      <c r="C775" s="1"/>
      <c r="D775" s="1"/>
      <c r="E775" s="1"/>
      <c r="F775" s="1"/>
      <c r="G775" s="1"/>
      <c r="H775" s="3"/>
      <c r="I775" s="3"/>
      <c r="J775" s="3"/>
      <c r="K775" s="3"/>
      <c r="L775" s="3"/>
      <c r="M775" s="3"/>
    </row>
    <row r="776" spans="3:13" ht="13" x14ac:dyDescent="0.15">
      <c r="C776" s="1"/>
      <c r="D776" s="1"/>
      <c r="E776" s="1"/>
      <c r="F776" s="1"/>
      <c r="G776" s="1"/>
      <c r="H776" s="3"/>
      <c r="I776" s="3"/>
      <c r="J776" s="3"/>
      <c r="K776" s="3"/>
      <c r="L776" s="3"/>
      <c r="M776" s="3"/>
    </row>
    <row r="777" spans="3:13" ht="13" x14ac:dyDescent="0.15">
      <c r="C777" s="1"/>
      <c r="D777" s="1"/>
      <c r="E777" s="1"/>
      <c r="F777" s="1"/>
      <c r="G777" s="1"/>
      <c r="H777" s="3"/>
      <c r="I777" s="3"/>
      <c r="J777" s="3"/>
      <c r="K777" s="3"/>
      <c r="L777" s="3"/>
      <c r="M777" s="3"/>
    </row>
    <row r="778" spans="3:13" ht="13" x14ac:dyDescent="0.15">
      <c r="C778" s="1"/>
      <c r="D778" s="1"/>
      <c r="E778" s="1"/>
      <c r="F778" s="1"/>
      <c r="G778" s="1"/>
      <c r="H778" s="3"/>
      <c r="I778" s="3"/>
      <c r="J778" s="3"/>
      <c r="K778" s="3"/>
      <c r="L778" s="3"/>
      <c r="M778" s="3"/>
    </row>
    <row r="779" spans="3:13" ht="13" x14ac:dyDescent="0.15">
      <c r="C779" s="1"/>
      <c r="D779" s="1"/>
      <c r="E779" s="1"/>
      <c r="F779" s="1"/>
      <c r="G779" s="1"/>
      <c r="H779" s="3"/>
      <c r="I779" s="3"/>
      <c r="J779" s="3"/>
      <c r="K779" s="3"/>
      <c r="L779" s="3"/>
      <c r="M779" s="3"/>
    </row>
    <row r="780" spans="3:13" ht="13" x14ac:dyDescent="0.15">
      <c r="C780" s="1"/>
      <c r="D780" s="1"/>
      <c r="E780" s="1"/>
      <c r="F780" s="1"/>
      <c r="G780" s="1"/>
      <c r="H780" s="3"/>
      <c r="I780" s="3"/>
      <c r="J780" s="3"/>
      <c r="K780" s="3"/>
      <c r="L780" s="3"/>
      <c r="M780" s="3"/>
    </row>
    <row r="781" spans="3:13" ht="13" x14ac:dyDescent="0.15">
      <c r="C781" s="1"/>
      <c r="D781" s="1"/>
      <c r="E781" s="1"/>
      <c r="F781" s="1"/>
      <c r="G781" s="1"/>
      <c r="H781" s="3"/>
      <c r="I781" s="3"/>
      <c r="J781" s="3"/>
      <c r="K781" s="3"/>
      <c r="L781" s="3"/>
      <c r="M781" s="3"/>
    </row>
    <row r="782" spans="3:13" ht="13" x14ac:dyDescent="0.15">
      <c r="C782" s="1"/>
      <c r="D782" s="1"/>
      <c r="E782" s="1"/>
      <c r="F782" s="1"/>
      <c r="G782" s="1"/>
      <c r="H782" s="3"/>
      <c r="I782" s="3"/>
      <c r="J782" s="3"/>
      <c r="K782" s="3"/>
      <c r="L782" s="3"/>
      <c r="M782" s="3"/>
    </row>
    <row r="783" spans="3:13" ht="13" x14ac:dyDescent="0.15">
      <c r="C783" s="1"/>
      <c r="D783" s="1"/>
      <c r="E783" s="1"/>
      <c r="F783" s="1"/>
      <c r="G783" s="1"/>
      <c r="H783" s="3"/>
      <c r="I783" s="3"/>
      <c r="J783" s="3"/>
      <c r="K783" s="3"/>
      <c r="L783" s="3"/>
      <c r="M783" s="3"/>
    </row>
    <row r="784" spans="3:13" ht="13" x14ac:dyDescent="0.15">
      <c r="C784" s="1"/>
      <c r="D784" s="1"/>
      <c r="E784" s="1"/>
      <c r="F784" s="1"/>
      <c r="G784" s="1"/>
      <c r="H784" s="3"/>
      <c r="I784" s="3"/>
      <c r="J784" s="3"/>
      <c r="K784" s="3"/>
      <c r="L784" s="3"/>
      <c r="M784" s="3"/>
    </row>
    <row r="785" spans="3:13" ht="13" x14ac:dyDescent="0.15">
      <c r="C785" s="1"/>
      <c r="D785" s="1"/>
      <c r="E785" s="1"/>
      <c r="F785" s="1"/>
      <c r="G785" s="1"/>
      <c r="H785" s="3"/>
      <c r="I785" s="3"/>
      <c r="J785" s="3"/>
      <c r="K785" s="3"/>
      <c r="L785" s="3"/>
      <c r="M785" s="3"/>
    </row>
    <row r="786" spans="3:13" ht="13" x14ac:dyDescent="0.15">
      <c r="C786" s="1"/>
      <c r="D786" s="1"/>
      <c r="E786" s="1"/>
      <c r="F786" s="1"/>
      <c r="G786" s="1"/>
      <c r="H786" s="3"/>
      <c r="I786" s="3"/>
      <c r="J786" s="3"/>
      <c r="K786" s="3"/>
      <c r="L786" s="3"/>
      <c r="M786" s="3"/>
    </row>
    <row r="787" spans="3:13" ht="13" x14ac:dyDescent="0.15">
      <c r="C787" s="1"/>
      <c r="D787" s="1"/>
      <c r="E787" s="1"/>
      <c r="F787" s="1"/>
      <c r="G787" s="1"/>
      <c r="H787" s="3"/>
      <c r="I787" s="3"/>
      <c r="J787" s="3"/>
      <c r="K787" s="3"/>
      <c r="L787" s="3"/>
      <c r="M787" s="3"/>
    </row>
    <row r="788" spans="3:13" ht="13" x14ac:dyDescent="0.15">
      <c r="C788" s="1"/>
      <c r="D788" s="1"/>
      <c r="E788" s="1"/>
      <c r="F788" s="1"/>
      <c r="G788" s="1"/>
      <c r="H788" s="3"/>
      <c r="I788" s="3"/>
      <c r="J788" s="3"/>
      <c r="K788" s="3"/>
      <c r="L788" s="3"/>
      <c r="M788" s="3"/>
    </row>
    <row r="789" spans="3:13" ht="13" x14ac:dyDescent="0.15">
      <c r="C789" s="1"/>
      <c r="D789" s="1"/>
      <c r="E789" s="1"/>
      <c r="F789" s="1"/>
      <c r="G789" s="1"/>
      <c r="H789" s="3"/>
      <c r="I789" s="3"/>
      <c r="J789" s="3"/>
      <c r="K789" s="3"/>
      <c r="L789" s="3"/>
      <c r="M789" s="3"/>
    </row>
    <row r="790" spans="3:13" ht="13" x14ac:dyDescent="0.15">
      <c r="C790" s="1"/>
      <c r="D790" s="1"/>
      <c r="E790" s="1"/>
      <c r="F790" s="1"/>
      <c r="G790" s="1"/>
      <c r="H790" s="3"/>
      <c r="I790" s="3"/>
      <c r="J790" s="3"/>
      <c r="K790" s="3"/>
      <c r="L790" s="3"/>
      <c r="M790" s="3"/>
    </row>
    <row r="791" spans="3:13" ht="13" x14ac:dyDescent="0.15">
      <c r="C791" s="1"/>
      <c r="D791" s="1"/>
      <c r="E791" s="1"/>
      <c r="F791" s="1"/>
      <c r="G791" s="1"/>
      <c r="H791" s="3"/>
      <c r="I791" s="3"/>
      <c r="J791" s="3"/>
      <c r="K791" s="3"/>
      <c r="L791" s="3"/>
      <c r="M791" s="3"/>
    </row>
    <row r="792" spans="3:13" ht="13" x14ac:dyDescent="0.15">
      <c r="C792" s="1"/>
      <c r="D792" s="1"/>
      <c r="E792" s="1"/>
      <c r="F792" s="1"/>
      <c r="G792" s="1"/>
      <c r="H792" s="3"/>
      <c r="I792" s="3"/>
      <c r="J792" s="3"/>
      <c r="K792" s="3"/>
      <c r="L792" s="3"/>
      <c r="M792" s="3"/>
    </row>
    <row r="793" spans="3:13" ht="13" x14ac:dyDescent="0.15">
      <c r="C793" s="1"/>
      <c r="D793" s="1"/>
      <c r="E793" s="1"/>
      <c r="F793" s="1"/>
      <c r="G793" s="1"/>
      <c r="H793" s="3"/>
      <c r="I793" s="3"/>
      <c r="J793" s="3"/>
      <c r="K793" s="3"/>
      <c r="L793" s="3"/>
      <c r="M793" s="3"/>
    </row>
    <row r="794" spans="3:13" ht="13" x14ac:dyDescent="0.15">
      <c r="C794" s="1"/>
      <c r="D794" s="1"/>
      <c r="E794" s="1"/>
      <c r="F794" s="1"/>
      <c r="G794" s="1"/>
      <c r="H794" s="3"/>
      <c r="I794" s="3"/>
      <c r="J794" s="3"/>
      <c r="K794" s="3"/>
      <c r="L794" s="3"/>
      <c r="M794" s="3"/>
    </row>
    <row r="795" spans="3:13" ht="13" x14ac:dyDescent="0.15">
      <c r="C795" s="1"/>
      <c r="D795" s="1"/>
      <c r="E795" s="1"/>
      <c r="F795" s="1"/>
      <c r="G795" s="1"/>
      <c r="H795" s="3"/>
      <c r="I795" s="3"/>
      <c r="J795" s="3"/>
      <c r="K795" s="3"/>
      <c r="L795" s="3"/>
      <c r="M795" s="3"/>
    </row>
    <row r="796" spans="3:13" ht="13" x14ac:dyDescent="0.15">
      <c r="C796" s="1"/>
      <c r="D796" s="1"/>
      <c r="E796" s="1"/>
      <c r="F796" s="1"/>
      <c r="G796" s="1"/>
      <c r="H796" s="3"/>
      <c r="I796" s="3"/>
      <c r="J796" s="3"/>
      <c r="K796" s="3"/>
      <c r="L796" s="3"/>
      <c r="M796" s="3"/>
    </row>
    <row r="797" spans="3:13" ht="13" x14ac:dyDescent="0.15">
      <c r="C797" s="1"/>
      <c r="D797" s="1"/>
      <c r="E797" s="1"/>
      <c r="F797" s="1"/>
      <c r="G797" s="1"/>
      <c r="H797" s="3"/>
      <c r="I797" s="3"/>
      <c r="J797" s="3"/>
      <c r="K797" s="3"/>
      <c r="L797" s="3"/>
      <c r="M797" s="3"/>
    </row>
    <row r="798" spans="3:13" ht="13" x14ac:dyDescent="0.15">
      <c r="C798" s="1"/>
      <c r="D798" s="1"/>
      <c r="E798" s="1"/>
      <c r="F798" s="1"/>
      <c r="G798" s="1"/>
      <c r="H798" s="3"/>
      <c r="I798" s="3"/>
      <c r="J798" s="3"/>
      <c r="K798" s="3"/>
      <c r="L798" s="3"/>
      <c r="M798" s="3"/>
    </row>
    <row r="799" spans="3:13" ht="13" x14ac:dyDescent="0.15">
      <c r="C799" s="1"/>
      <c r="D799" s="1"/>
      <c r="E799" s="1"/>
      <c r="F799" s="1"/>
      <c r="G799" s="1"/>
      <c r="H799" s="3"/>
      <c r="I799" s="3"/>
      <c r="J799" s="3"/>
      <c r="K799" s="3"/>
      <c r="L799" s="3"/>
      <c r="M799" s="3"/>
    </row>
    <row r="800" spans="3:13" ht="13" x14ac:dyDescent="0.15">
      <c r="C800" s="1"/>
      <c r="D800" s="1"/>
      <c r="E800" s="1"/>
      <c r="F800" s="1"/>
      <c r="G800" s="1"/>
      <c r="H800" s="3"/>
      <c r="I800" s="3"/>
      <c r="J800" s="3"/>
      <c r="K800" s="3"/>
      <c r="L800" s="3"/>
      <c r="M800" s="3"/>
    </row>
    <row r="801" spans="3:13" ht="13" x14ac:dyDescent="0.15">
      <c r="C801" s="1"/>
      <c r="D801" s="1"/>
      <c r="E801" s="1"/>
      <c r="F801" s="1"/>
      <c r="G801" s="1"/>
      <c r="H801" s="3"/>
      <c r="I801" s="3"/>
      <c r="J801" s="3"/>
      <c r="K801" s="3"/>
      <c r="L801" s="3"/>
      <c r="M801" s="3"/>
    </row>
    <row r="802" spans="3:13" ht="13" x14ac:dyDescent="0.15">
      <c r="C802" s="1"/>
      <c r="D802" s="1"/>
      <c r="E802" s="1"/>
      <c r="F802" s="1"/>
      <c r="G802" s="1"/>
      <c r="H802" s="3"/>
      <c r="I802" s="3"/>
      <c r="J802" s="3"/>
      <c r="K802" s="3"/>
      <c r="L802" s="3"/>
      <c r="M802" s="3"/>
    </row>
    <row r="803" spans="3:13" ht="13" x14ac:dyDescent="0.15">
      <c r="C803" s="1"/>
      <c r="D803" s="1"/>
      <c r="E803" s="1"/>
      <c r="F803" s="1"/>
      <c r="G803" s="1"/>
      <c r="H803" s="3"/>
      <c r="I803" s="3"/>
      <c r="J803" s="3"/>
      <c r="K803" s="3"/>
      <c r="L803" s="3"/>
      <c r="M803" s="3"/>
    </row>
    <row r="804" spans="3:13" ht="13" x14ac:dyDescent="0.15">
      <c r="C804" s="1"/>
      <c r="D804" s="1"/>
      <c r="E804" s="1"/>
      <c r="F804" s="1"/>
      <c r="G804" s="1"/>
      <c r="H804" s="3"/>
      <c r="I804" s="3"/>
      <c r="J804" s="3"/>
      <c r="K804" s="3"/>
      <c r="L804" s="3"/>
      <c r="M804" s="3"/>
    </row>
    <row r="805" spans="3:13" ht="13" x14ac:dyDescent="0.15">
      <c r="C805" s="1"/>
      <c r="D805" s="1"/>
      <c r="E805" s="1"/>
      <c r="F805" s="1"/>
      <c r="G805" s="1"/>
      <c r="H805" s="3"/>
      <c r="I805" s="3"/>
      <c r="J805" s="3"/>
      <c r="K805" s="3"/>
      <c r="L805" s="3"/>
      <c r="M805" s="3"/>
    </row>
    <row r="806" spans="3:13" ht="13" x14ac:dyDescent="0.15">
      <c r="C806" s="1"/>
      <c r="D806" s="1"/>
      <c r="E806" s="1"/>
      <c r="F806" s="1"/>
      <c r="G806" s="1"/>
      <c r="H806" s="3"/>
      <c r="I806" s="3"/>
      <c r="J806" s="3"/>
      <c r="K806" s="3"/>
      <c r="L806" s="3"/>
      <c r="M806" s="3"/>
    </row>
    <row r="807" spans="3:13" ht="13" x14ac:dyDescent="0.15">
      <c r="C807" s="1"/>
      <c r="D807" s="1"/>
      <c r="E807" s="1"/>
      <c r="F807" s="1"/>
      <c r="G807" s="1"/>
      <c r="H807" s="3"/>
      <c r="I807" s="3"/>
      <c r="J807" s="3"/>
      <c r="K807" s="3"/>
      <c r="L807" s="3"/>
      <c r="M807" s="3"/>
    </row>
    <row r="808" spans="3:13" ht="13" x14ac:dyDescent="0.15">
      <c r="C808" s="1"/>
      <c r="D808" s="1"/>
      <c r="E808" s="1"/>
      <c r="F808" s="1"/>
      <c r="G808" s="1"/>
      <c r="H808" s="3"/>
      <c r="I808" s="3"/>
      <c r="J808" s="3"/>
      <c r="K808" s="3"/>
      <c r="L808" s="3"/>
      <c r="M808" s="3"/>
    </row>
    <row r="809" spans="3:13" ht="13" x14ac:dyDescent="0.15">
      <c r="C809" s="1"/>
      <c r="D809" s="1"/>
      <c r="E809" s="1"/>
      <c r="F809" s="1"/>
      <c r="G809" s="1"/>
      <c r="H809" s="3"/>
      <c r="I809" s="3"/>
      <c r="J809" s="3"/>
      <c r="K809" s="3"/>
      <c r="L809" s="3"/>
      <c r="M809" s="3"/>
    </row>
    <row r="810" spans="3:13" ht="13" x14ac:dyDescent="0.15">
      <c r="C810" s="1"/>
      <c r="D810" s="1"/>
      <c r="E810" s="1"/>
      <c r="F810" s="1"/>
      <c r="G810" s="1"/>
      <c r="H810" s="3"/>
      <c r="I810" s="3"/>
      <c r="J810" s="3"/>
      <c r="K810" s="3"/>
      <c r="L810" s="3"/>
      <c r="M810" s="3"/>
    </row>
    <row r="811" spans="3:13" ht="13" x14ac:dyDescent="0.15">
      <c r="C811" s="1"/>
      <c r="D811" s="1"/>
      <c r="E811" s="1"/>
      <c r="F811" s="1"/>
      <c r="G811" s="1"/>
      <c r="H811" s="3"/>
      <c r="I811" s="3"/>
      <c r="J811" s="3"/>
      <c r="K811" s="3"/>
      <c r="L811" s="3"/>
      <c r="M811" s="3"/>
    </row>
    <row r="812" spans="3:13" ht="13" x14ac:dyDescent="0.15">
      <c r="C812" s="1"/>
      <c r="D812" s="1"/>
      <c r="E812" s="1"/>
      <c r="F812" s="1"/>
      <c r="G812" s="1"/>
      <c r="H812" s="3"/>
      <c r="I812" s="3"/>
      <c r="J812" s="3"/>
      <c r="K812" s="3"/>
      <c r="L812" s="3"/>
      <c r="M812" s="3"/>
    </row>
    <row r="813" spans="3:13" ht="13" x14ac:dyDescent="0.15">
      <c r="C813" s="1"/>
      <c r="D813" s="1"/>
      <c r="E813" s="1"/>
      <c r="F813" s="1"/>
      <c r="G813" s="1"/>
      <c r="H813" s="3"/>
      <c r="I813" s="3"/>
      <c r="J813" s="3"/>
      <c r="K813" s="3"/>
      <c r="L813" s="3"/>
      <c r="M813" s="3"/>
    </row>
    <row r="814" spans="3:13" ht="13" x14ac:dyDescent="0.15">
      <c r="C814" s="1"/>
      <c r="D814" s="1"/>
      <c r="E814" s="1"/>
      <c r="F814" s="1"/>
      <c r="G814" s="1"/>
      <c r="H814" s="3"/>
      <c r="I814" s="3"/>
      <c r="J814" s="3"/>
      <c r="K814" s="3"/>
      <c r="L814" s="3"/>
      <c r="M814" s="3"/>
    </row>
    <row r="815" spans="3:13" ht="13" x14ac:dyDescent="0.15">
      <c r="C815" s="1"/>
      <c r="D815" s="1"/>
      <c r="E815" s="1"/>
      <c r="F815" s="1"/>
      <c r="G815" s="1"/>
      <c r="H815" s="3"/>
      <c r="I815" s="3"/>
      <c r="J815" s="3"/>
      <c r="K815" s="3"/>
      <c r="L815" s="3"/>
      <c r="M815" s="3"/>
    </row>
    <row r="816" spans="3:13" ht="13" x14ac:dyDescent="0.15">
      <c r="C816" s="1"/>
      <c r="D816" s="1"/>
      <c r="E816" s="1"/>
      <c r="F816" s="1"/>
      <c r="G816" s="1"/>
      <c r="H816" s="3"/>
      <c r="I816" s="3"/>
      <c r="J816" s="3"/>
      <c r="K816" s="3"/>
      <c r="L816" s="3"/>
      <c r="M816" s="3"/>
    </row>
    <row r="817" spans="3:13" ht="13" x14ac:dyDescent="0.15">
      <c r="C817" s="1"/>
      <c r="D817" s="1"/>
      <c r="E817" s="1"/>
      <c r="F817" s="1"/>
      <c r="G817" s="1"/>
      <c r="H817" s="3"/>
      <c r="I817" s="3"/>
      <c r="J817" s="3"/>
      <c r="K817" s="3"/>
      <c r="L817" s="3"/>
      <c r="M817" s="3"/>
    </row>
    <row r="818" spans="3:13" ht="13" x14ac:dyDescent="0.15">
      <c r="C818" s="1"/>
      <c r="D818" s="1"/>
      <c r="E818" s="1"/>
      <c r="F818" s="1"/>
      <c r="G818" s="1"/>
      <c r="H818" s="3"/>
      <c r="I818" s="3"/>
      <c r="J818" s="3"/>
      <c r="K818" s="3"/>
      <c r="L818" s="3"/>
      <c r="M818" s="3"/>
    </row>
    <row r="819" spans="3:13" ht="13" x14ac:dyDescent="0.15">
      <c r="C819" s="1"/>
      <c r="D819" s="1"/>
      <c r="E819" s="1"/>
      <c r="F819" s="1"/>
      <c r="G819" s="1"/>
      <c r="H819" s="3"/>
      <c r="I819" s="3"/>
      <c r="J819" s="3"/>
      <c r="K819" s="3"/>
      <c r="L819" s="3"/>
      <c r="M819" s="3"/>
    </row>
    <row r="820" spans="3:13" ht="13" x14ac:dyDescent="0.15">
      <c r="C820" s="1"/>
      <c r="D820" s="1"/>
      <c r="E820" s="1"/>
      <c r="F820" s="1"/>
      <c r="G820" s="1"/>
      <c r="H820" s="3"/>
      <c r="I820" s="3"/>
      <c r="J820" s="3"/>
      <c r="K820" s="3"/>
      <c r="L820" s="3"/>
      <c r="M820" s="3"/>
    </row>
    <row r="821" spans="3:13" ht="13" x14ac:dyDescent="0.15">
      <c r="C821" s="1"/>
      <c r="D821" s="1"/>
      <c r="E821" s="1"/>
      <c r="F821" s="1"/>
      <c r="G821" s="1"/>
      <c r="H821" s="3"/>
      <c r="I821" s="3"/>
      <c r="J821" s="3"/>
      <c r="K821" s="3"/>
      <c r="L821" s="3"/>
      <c r="M821" s="3"/>
    </row>
    <row r="822" spans="3:13" ht="13" x14ac:dyDescent="0.15">
      <c r="C822" s="1"/>
      <c r="D822" s="1"/>
      <c r="E822" s="1"/>
      <c r="F822" s="1"/>
      <c r="G822" s="1"/>
      <c r="H822" s="3"/>
      <c r="I822" s="3"/>
      <c r="J822" s="3"/>
      <c r="K822" s="3"/>
      <c r="L822" s="3"/>
      <c r="M822" s="3"/>
    </row>
    <row r="823" spans="3:13" ht="13" x14ac:dyDescent="0.15">
      <c r="C823" s="1"/>
      <c r="D823" s="1"/>
      <c r="E823" s="1"/>
      <c r="F823" s="1"/>
      <c r="G823" s="1"/>
      <c r="H823" s="3"/>
      <c r="I823" s="3"/>
      <c r="J823" s="3"/>
      <c r="K823" s="3"/>
      <c r="L823" s="3"/>
      <c r="M823" s="3"/>
    </row>
    <row r="824" spans="3:13" ht="13" x14ac:dyDescent="0.15">
      <c r="C824" s="1"/>
      <c r="D824" s="1"/>
      <c r="E824" s="1"/>
      <c r="F824" s="1"/>
      <c r="G824" s="1"/>
      <c r="H824" s="3"/>
      <c r="I824" s="3"/>
      <c r="J824" s="3"/>
      <c r="K824" s="3"/>
      <c r="L824" s="3"/>
      <c r="M824" s="3"/>
    </row>
    <row r="825" spans="3:13" ht="13" x14ac:dyDescent="0.15">
      <c r="C825" s="1"/>
      <c r="D825" s="1"/>
      <c r="E825" s="1"/>
      <c r="F825" s="1"/>
      <c r="G825" s="1"/>
      <c r="H825" s="3"/>
      <c r="I825" s="3"/>
      <c r="J825" s="3"/>
      <c r="K825" s="3"/>
      <c r="L825" s="3"/>
      <c r="M825" s="3"/>
    </row>
    <row r="826" spans="3:13" ht="13" x14ac:dyDescent="0.15">
      <c r="C826" s="1"/>
      <c r="D826" s="1"/>
      <c r="E826" s="1"/>
      <c r="F826" s="1"/>
      <c r="G826" s="1"/>
      <c r="H826" s="3"/>
      <c r="I826" s="3"/>
      <c r="J826" s="3"/>
      <c r="K826" s="3"/>
      <c r="L826" s="3"/>
      <c r="M826" s="3"/>
    </row>
    <row r="827" spans="3:13" ht="13" x14ac:dyDescent="0.15">
      <c r="C827" s="1"/>
      <c r="D827" s="1"/>
      <c r="E827" s="1"/>
      <c r="F827" s="1"/>
      <c r="G827" s="1"/>
      <c r="H827" s="3"/>
      <c r="I827" s="3"/>
      <c r="J827" s="3"/>
      <c r="K827" s="3"/>
      <c r="L827" s="3"/>
      <c r="M827" s="3"/>
    </row>
    <row r="828" spans="3:13" ht="13" x14ac:dyDescent="0.15">
      <c r="C828" s="1"/>
      <c r="D828" s="1"/>
      <c r="E828" s="1"/>
      <c r="F828" s="1"/>
      <c r="G828" s="1"/>
      <c r="H828" s="3"/>
      <c r="I828" s="3"/>
      <c r="J828" s="3"/>
      <c r="K828" s="3"/>
      <c r="L828" s="3"/>
      <c r="M828" s="3"/>
    </row>
    <row r="829" spans="3:13" ht="13" x14ac:dyDescent="0.15">
      <c r="C829" s="1"/>
      <c r="D829" s="1"/>
      <c r="E829" s="1"/>
      <c r="F829" s="1"/>
      <c r="G829" s="1"/>
      <c r="H829" s="3"/>
      <c r="I829" s="3"/>
      <c r="J829" s="3"/>
      <c r="K829" s="3"/>
      <c r="L829" s="3"/>
      <c r="M829" s="3"/>
    </row>
    <row r="830" spans="3:13" ht="13" x14ac:dyDescent="0.15">
      <c r="C830" s="1"/>
      <c r="D830" s="1"/>
      <c r="E830" s="1"/>
      <c r="F830" s="1"/>
      <c r="G830" s="1"/>
      <c r="H830" s="3"/>
      <c r="I830" s="3"/>
      <c r="J830" s="3"/>
      <c r="K830" s="3"/>
      <c r="L830" s="3"/>
      <c r="M830" s="3"/>
    </row>
    <row r="831" spans="3:13" ht="13" x14ac:dyDescent="0.15">
      <c r="C831" s="1"/>
      <c r="D831" s="1"/>
      <c r="E831" s="1"/>
      <c r="F831" s="1"/>
      <c r="G831" s="1"/>
      <c r="H831" s="3"/>
      <c r="I831" s="3"/>
      <c r="J831" s="3"/>
      <c r="K831" s="3"/>
      <c r="L831" s="3"/>
      <c r="M831" s="3"/>
    </row>
    <row r="832" spans="3:13" ht="13" x14ac:dyDescent="0.15">
      <c r="C832" s="1"/>
      <c r="D832" s="1"/>
      <c r="E832" s="1"/>
      <c r="F832" s="1"/>
      <c r="G832" s="1"/>
      <c r="H832" s="3"/>
      <c r="I832" s="3"/>
      <c r="J832" s="3"/>
      <c r="K832" s="3"/>
      <c r="L832" s="3"/>
      <c r="M832" s="3"/>
    </row>
    <row r="833" spans="3:13" ht="13" x14ac:dyDescent="0.15">
      <c r="C833" s="1"/>
      <c r="D833" s="1"/>
      <c r="E833" s="1"/>
      <c r="F833" s="1"/>
      <c r="G833" s="1"/>
      <c r="H833" s="3"/>
      <c r="I833" s="3"/>
      <c r="J833" s="3"/>
      <c r="K833" s="3"/>
      <c r="L833" s="3"/>
      <c r="M833" s="3"/>
    </row>
    <row r="834" spans="3:13" ht="13" x14ac:dyDescent="0.15">
      <c r="C834" s="1"/>
      <c r="D834" s="1"/>
      <c r="E834" s="1"/>
      <c r="F834" s="1"/>
      <c r="G834" s="1"/>
      <c r="H834" s="3"/>
      <c r="I834" s="3"/>
      <c r="J834" s="3"/>
      <c r="K834" s="3"/>
      <c r="L834" s="3"/>
      <c r="M834" s="3"/>
    </row>
    <row r="835" spans="3:13" ht="13" x14ac:dyDescent="0.15">
      <c r="C835" s="1"/>
      <c r="D835" s="1"/>
      <c r="E835" s="1"/>
      <c r="F835" s="1"/>
      <c r="G835" s="1"/>
      <c r="H835" s="3"/>
      <c r="I835" s="3"/>
      <c r="J835" s="3"/>
      <c r="K835" s="3"/>
      <c r="L835" s="3"/>
      <c r="M835" s="3"/>
    </row>
    <row r="836" spans="3:13" ht="13" x14ac:dyDescent="0.15">
      <c r="C836" s="1"/>
      <c r="D836" s="1"/>
      <c r="E836" s="1"/>
      <c r="F836" s="1"/>
      <c r="G836" s="1"/>
      <c r="H836" s="3"/>
      <c r="I836" s="3"/>
      <c r="J836" s="3"/>
      <c r="K836" s="3"/>
      <c r="L836" s="3"/>
      <c r="M836" s="3"/>
    </row>
    <row r="837" spans="3:13" ht="13" x14ac:dyDescent="0.15">
      <c r="C837" s="1"/>
      <c r="D837" s="1"/>
      <c r="E837" s="1"/>
      <c r="F837" s="1"/>
      <c r="G837" s="1"/>
      <c r="H837" s="3"/>
      <c r="I837" s="3"/>
      <c r="J837" s="3"/>
      <c r="K837" s="3"/>
      <c r="L837" s="3"/>
      <c r="M837" s="3"/>
    </row>
    <row r="838" spans="3:13" ht="13" x14ac:dyDescent="0.15">
      <c r="C838" s="1"/>
      <c r="D838" s="1"/>
      <c r="E838" s="1"/>
      <c r="F838" s="1"/>
      <c r="G838" s="1"/>
      <c r="H838" s="3"/>
      <c r="I838" s="3"/>
      <c r="J838" s="3"/>
      <c r="K838" s="3"/>
      <c r="L838" s="3"/>
      <c r="M838" s="3"/>
    </row>
    <row r="839" spans="3:13" ht="13" x14ac:dyDescent="0.15">
      <c r="C839" s="1"/>
      <c r="D839" s="1"/>
      <c r="E839" s="1"/>
      <c r="F839" s="1"/>
      <c r="G839" s="1"/>
      <c r="H839" s="3"/>
      <c r="I839" s="3"/>
      <c r="J839" s="3"/>
      <c r="K839" s="3"/>
      <c r="L839" s="3"/>
      <c r="M839" s="3"/>
    </row>
    <row r="840" spans="3:13" ht="13" x14ac:dyDescent="0.15">
      <c r="C840" s="1"/>
      <c r="D840" s="1"/>
      <c r="E840" s="1"/>
      <c r="F840" s="1"/>
      <c r="G840" s="1"/>
      <c r="H840" s="3"/>
      <c r="I840" s="3"/>
      <c r="J840" s="3"/>
      <c r="K840" s="3"/>
      <c r="L840" s="3"/>
      <c r="M840" s="3"/>
    </row>
    <row r="841" spans="3:13" ht="13" x14ac:dyDescent="0.15">
      <c r="C841" s="1"/>
      <c r="D841" s="1"/>
      <c r="E841" s="1"/>
      <c r="F841" s="1"/>
      <c r="G841" s="1"/>
      <c r="H841" s="3"/>
      <c r="I841" s="3"/>
      <c r="J841" s="3"/>
      <c r="K841" s="3"/>
      <c r="L841" s="3"/>
      <c r="M841" s="3"/>
    </row>
    <row r="842" spans="3:13" ht="13" x14ac:dyDescent="0.15">
      <c r="C842" s="1"/>
      <c r="D842" s="1"/>
      <c r="E842" s="1"/>
      <c r="F842" s="1"/>
      <c r="G842" s="1"/>
      <c r="H842" s="3"/>
      <c r="I842" s="3"/>
      <c r="J842" s="3"/>
      <c r="K842" s="3"/>
      <c r="L842" s="3"/>
      <c r="M842" s="3"/>
    </row>
    <row r="843" spans="3:13" ht="13" x14ac:dyDescent="0.15">
      <c r="C843" s="1"/>
      <c r="D843" s="1"/>
      <c r="E843" s="1"/>
      <c r="F843" s="1"/>
      <c r="G843" s="1"/>
      <c r="H843" s="3"/>
      <c r="I843" s="3"/>
      <c r="J843" s="3"/>
      <c r="K843" s="3"/>
      <c r="L843" s="3"/>
      <c r="M843" s="3"/>
    </row>
    <row r="844" spans="3:13" ht="13" x14ac:dyDescent="0.15">
      <c r="C844" s="1"/>
      <c r="D844" s="1"/>
      <c r="E844" s="1"/>
      <c r="F844" s="1"/>
      <c r="G844" s="1"/>
      <c r="H844" s="3"/>
      <c r="I844" s="3"/>
      <c r="J844" s="3"/>
      <c r="K844" s="3"/>
      <c r="L844" s="3"/>
      <c r="M844" s="3"/>
    </row>
    <row r="845" spans="3:13" ht="13" x14ac:dyDescent="0.15">
      <c r="C845" s="1"/>
      <c r="D845" s="1"/>
      <c r="E845" s="1"/>
      <c r="F845" s="1"/>
      <c r="G845" s="1"/>
      <c r="H845" s="3"/>
      <c r="I845" s="3"/>
      <c r="J845" s="3"/>
      <c r="K845" s="3"/>
      <c r="L845" s="3"/>
      <c r="M845" s="3"/>
    </row>
    <row r="846" spans="3:13" ht="13" x14ac:dyDescent="0.15">
      <c r="C846" s="1"/>
      <c r="D846" s="1"/>
      <c r="E846" s="1"/>
      <c r="F846" s="1"/>
      <c r="G846" s="1"/>
      <c r="H846" s="3"/>
      <c r="I846" s="3"/>
      <c r="J846" s="3"/>
      <c r="K846" s="3"/>
      <c r="L846" s="3"/>
      <c r="M846" s="3"/>
    </row>
    <row r="847" spans="3:13" ht="13" x14ac:dyDescent="0.15">
      <c r="C847" s="1"/>
      <c r="D847" s="1"/>
      <c r="E847" s="1"/>
      <c r="F847" s="1"/>
      <c r="G847" s="1"/>
      <c r="H847" s="3"/>
      <c r="I847" s="3"/>
      <c r="J847" s="3"/>
      <c r="K847" s="3"/>
      <c r="L847" s="3"/>
      <c r="M847" s="3"/>
    </row>
    <row r="848" spans="3:13" ht="13" x14ac:dyDescent="0.15">
      <c r="C848" s="1"/>
      <c r="D848" s="1"/>
      <c r="E848" s="1"/>
      <c r="F848" s="1"/>
      <c r="G848" s="1"/>
      <c r="H848" s="3"/>
      <c r="I848" s="3"/>
      <c r="J848" s="3"/>
      <c r="K848" s="3"/>
      <c r="L848" s="3"/>
      <c r="M848" s="3"/>
    </row>
    <row r="849" spans="3:13" ht="13" x14ac:dyDescent="0.15">
      <c r="C849" s="1"/>
      <c r="D849" s="1"/>
      <c r="E849" s="1"/>
      <c r="F849" s="1"/>
      <c r="G849" s="1"/>
      <c r="H849" s="3"/>
      <c r="I849" s="3"/>
      <c r="J849" s="3"/>
      <c r="K849" s="3"/>
      <c r="L849" s="3"/>
      <c r="M849" s="3"/>
    </row>
    <row r="850" spans="3:13" ht="13" x14ac:dyDescent="0.15">
      <c r="C850" s="1"/>
      <c r="D850" s="1"/>
      <c r="E850" s="1"/>
      <c r="F850" s="1"/>
      <c r="G850" s="1"/>
      <c r="H850" s="3"/>
      <c r="I850" s="3"/>
      <c r="J850" s="3"/>
      <c r="K850" s="3"/>
      <c r="L850" s="3"/>
      <c r="M850" s="3"/>
    </row>
    <row r="851" spans="3:13" ht="13" x14ac:dyDescent="0.15">
      <c r="C851" s="1"/>
      <c r="D851" s="1"/>
      <c r="E851" s="1"/>
      <c r="F851" s="1"/>
      <c r="G851" s="1"/>
      <c r="H851" s="3"/>
      <c r="I851" s="3"/>
      <c r="J851" s="3"/>
      <c r="K851" s="3"/>
      <c r="L851" s="3"/>
      <c r="M851" s="3"/>
    </row>
    <row r="852" spans="3:13" ht="13" x14ac:dyDescent="0.15">
      <c r="C852" s="1"/>
      <c r="D852" s="1"/>
      <c r="E852" s="1"/>
      <c r="F852" s="1"/>
      <c r="G852" s="1"/>
      <c r="H852" s="3"/>
      <c r="I852" s="3"/>
      <c r="J852" s="3"/>
      <c r="K852" s="3"/>
      <c r="L852" s="3"/>
      <c r="M852" s="3"/>
    </row>
    <row r="853" spans="3:13" ht="13" x14ac:dyDescent="0.15">
      <c r="C853" s="1"/>
      <c r="D853" s="1"/>
      <c r="E853" s="1"/>
      <c r="F853" s="1"/>
      <c r="G853" s="1"/>
      <c r="H853" s="3"/>
      <c r="I853" s="3"/>
      <c r="J853" s="3"/>
      <c r="K853" s="3"/>
      <c r="L853" s="3"/>
      <c r="M853" s="3"/>
    </row>
    <row r="854" spans="3:13" ht="13" x14ac:dyDescent="0.15">
      <c r="C854" s="1"/>
      <c r="D854" s="1"/>
      <c r="E854" s="1"/>
      <c r="F854" s="1"/>
      <c r="G854" s="1"/>
      <c r="H854" s="3"/>
      <c r="I854" s="3"/>
      <c r="J854" s="3"/>
      <c r="K854" s="3"/>
      <c r="L854" s="3"/>
      <c r="M854" s="3"/>
    </row>
    <row r="855" spans="3:13" ht="13" x14ac:dyDescent="0.15">
      <c r="C855" s="1"/>
      <c r="D855" s="1"/>
      <c r="E855" s="1"/>
      <c r="F855" s="1"/>
      <c r="G855" s="1"/>
      <c r="H855" s="3"/>
      <c r="I855" s="3"/>
      <c r="J855" s="3"/>
      <c r="K855" s="3"/>
      <c r="L855" s="3"/>
      <c r="M855" s="3"/>
    </row>
    <row r="856" spans="3:13" ht="13" x14ac:dyDescent="0.15">
      <c r="C856" s="1"/>
      <c r="D856" s="1"/>
      <c r="E856" s="1"/>
      <c r="F856" s="1"/>
      <c r="G856" s="1"/>
      <c r="H856" s="3"/>
      <c r="I856" s="3"/>
      <c r="J856" s="3"/>
      <c r="K856" s="3"/>
      <c r="L856" s="3"/>
      <c r="M856" s="3"/>
    </row>
    <row r="857" spans="3:13" ht="13" x14ac:dyDescent="0.15">
      <c r="C857" s="1"/>
      <c r="D857" s="1"/>
      <c r="E857" s="1"/>
      <c r="F857" s="1"/>
      <c r="G857" s="1"/>
      <c r="H857" s="3"/>
      <c r="I857" s="3"/>
      <c r="J857" s="3"/>
      <c r="K857" s="3"/>
      <c r="L857" s="3"/>
      <c r="M857" s="3"/>
    </row>
    <row r="858" spans="3:13" ht="13" x14ac:dyDescent="0.15">
      <c r="C858" s="1"/>
      <c r="D858" s="1"/>
      <c r="E858" s="1"/>
      <c r="F858" s="1"/>
      <c r="G858" s="1"/>
      <c r="H858" s="3"/>
      <c r="I858" s="3"/>
      <c r="J858" s="3"/>
      <c r="K858" s="3"/>
      <c r="L858" s="3"/>
      <c r="M858" s="3"/>
    </row>
    <row r="859" spans="3:13" ht="13" x14ac:dyDescent="0.15">
      <c r="C859" s="1"/>
      <c r="D859" s="1"/>
      <c r="E859" s="1"/>
      <c r="F859" s="1"/>
      <c r="G859" s="1"/>
      <c r="H859" s="3"/>
      <c r="I859" s="3"/>
      <c r="J859" s="3"/>
      <c r="K859" s="3"/>
      <c r="L859" s="3"/>
      <c r="M859" s="3"/>
    </row>
    <row r="860" spans="3:13" ht="13" x14ac:dyDescent="0.15">
      <c r="C860" s="1"/>
      <c r="D860" s="1"/>
      <c r="E860" s="1"/>
      <c r="F860" s="1"/>
      <c r="G860" s="1"/>
      <c r="H860" s="3"/>
      <c r="I860" s="3"/>
      <c r="J860" s="3"/>
      <c r="K860" s="3"/>
      <c r="L860" s="3"/>
      <c r="M860" s="3"/>
    </row>
    <row r="861" spans="3:13" ht="13" x14ac:dyDescent="0.15">
      <c r="C861" s="1"/>
      <c r="D861" s="1"/>
      <c r="E861" s="1"/>
      <c r="F861" s="1"/>
      <c r="G861" s="1"/>
      <c r="H861" s="3"/>
      <c r="I861" s="3"/>
      <c r="J861" s="3"/>
      <c r="K861" s="3"/>
      <c r="L861" s="3"/>
      <c r="M861" s="3"/>
    </row>
    <row r="862" spans="3:13" ht="13" x14ac:dyDescent="0.15">
      <c r="C862" s="1"/>
      <c r="D862" s="1"/>
      <c r="E862" s="1"/>
      <c r="F862" s="1"/>
      <c r="G862" s="1"/>
      <c r="H862" s="3"/>
      <c r="I862" s="3"/>
      <c r="J862" s="3"/>
      <c r="K862" s="3"/>
      <c r="L862" s="3"/>
      <c r="M862" s="3"/>
    </row>
    <row r="863" spans="3:13" ht="13" x14ac:dyDescent="0.15">
      <c r="C863" s="1"/>
      <c r="D863" s="1"/>
      <c r="E863" s="1"/>
      <c r="F863" s="1"/>
      <c r="G863" s="1"/>
      <c r="H863" s="3"/>
      <c r="I863" s="3"/>
      <c r="J863" s="3"/>
      <c r="K863" s="3"/>
      <c r="L863" s="3"/>
      <c r="M863" s="3"/>
    </row>
    <row r="864" spans="3:13" ht="13" x14ac:dyDescent="0.15">
      <c r="C864" s="1"/>
      <c r="D864" s="1"/>
      <c r="E864" s="1"/>
      <c r="F864" s="1"/>
      <c r="G864" s="1"/>
      <c r="H864" s="3"/>
      <c r="I864" s="3"/>
      <c r="J864" s="3"/>
      <c r="K864" s="3"/>
      <c r="L864" s="3"/>
      <c r="M864" s="3"/>
    </row>
    <row r="865" spans="3:13" ht="13" x14ac:dyDescent="0.15">
      <c r="C865" s="1"/>
      <c r="D865" s="1"/>
      <c r="E865" s="1"/>
      <c r="F865" s="1"/>
      <c r="G865" s="1"/>
      <c r="H865" s="3"/>
      <c r="I865" s="3"/>
      <c r="J865" s="3"/>
      <c r="K865" s="3"/>
      <c r="L865" s="3"/>
      <c r="M865" s="3"/>
    </row>
    <row r="866" spans="3:13" ht="13" x14ac:dyDescent="0.15">
      <c r="C866" s="1"/>
      <c r="D866" s="1"/>
      <c r="E866" s="1"/>
      <c r="F866" s="1"/>
      <c r="G866" s="1"/>
      <c r="H866" s="3"/>
      <c r="I866" s="3"/>
      <c r="J866" s="3"/>
      <c r="K866" s="3"/>
      <c r="L866" s="3"/>
      <c r="M866" s="3"/>
    </row>
    <row r="867" spans="3:13" ht="13" x14ac:dyDescent="0.15">
      <c r="C867" s="1"/>
      <c r="D867" s="1"/>
      <c r="E867" s="1"/>
      <c r="F867" s="1"/>
      <c r="G867" s="1"/>
      <c r="H867" s="3"/>
      <c r="I867" s="3"/>
      <c r="J867" s="3"/>
      <c r="K867" s="3"/>
      <c r="L867" s="3"/>
      <c r="M867" s="3"/>
    </row>
    <row r="868" spans="3:13" ht="13" x14ac:dyDescent="0.15">
      <c r="C868" s="1"/>
      <c r="D868" s="1"/>
      <c r="E868" s="1"/>
      <c r="F868" s="1"/>
      <c r="G868" s="1"/>
      <c r="H868" s="3"/>
      <c r="I868" s="3"/>
      <c r="J868" s="3"/>
      <c r="K868" s="3"/>
      <c r="L868" s="3"/>
      <c r="M868" s="3"/>
    </row>
    <row r="869" spans="3:13" ht="13" x14ac:dyDescent="0.15">
      <c r="C869" s="1"/>
      <c r="D869" s="1"/>
      <c r="E869" s="1"/>
      <c r="F869" s="1"/>
      <c r="G869" s="1"/>
      <c r="H869" s="3"/>
      <c r="I869" s="3"/>
      <c r="J869" s="3"/>
      <c r="K869" s="3"/>
      <c r="L869" s="3"/>
      <c r="M869" s="3"/>
    </row>
    <row r="870" spans="3:13" ht="13" x14ac:dyDescent="0.15">
      <c r="C870" s="1"/>
      <c r="D870" s="1"/>
      <c r="E870" s="1"/>
      <c r="F870" s="1"/>
      <c r="G870" s="1"/>
      <c r="H870" s="3"/>
      <c r="I870" s="3"/>
      <c r="J870" s="3"/>
      <c r="K870" s="3"/>
      <c r="L870" s="3"/>
      <c r="M870" s="3"/>
    </row>
    <row r="871" spans="3:13" ht="13" x14ac:dyDescent="0.15">
      <c r="C871" s="1"/>
      <c r="D871" s="1"/>
      <c r="E871" s="1"/>
      <c r="F871" s="1"/>
      <c r="G871" s="1"/>
      <c r="H871" s="3"/>
      <c r="I871" s="3"/>
      <c r="J871" s="3"/>
      <c r="K871" s="3"/>
      <c r="L871" s="3"/>
      <c r="M871" s="3"/>
    </row>
    <row r="872" spans="3:13" ht="13" x14ac:dyDescent="0.15">
      <c r="C872" s="1"/>
      <c r="D872" s="1"/>
      <c r="E872" s="1"/>
      <c r="F872" s="1"/>
      <c r="G872" s="1"/>
      <c r="H872" s="3"/>
      <c r="I872" s="3"/>
      <c r="J872" s="3"/>
      <c r="K872" s="3"/>
      <c r="L872" s="3"/>
      <c r="M872" s="3"/>
    </row>
    <row r="873" spans="3:13" ht="13" x14ac:dyDescent="0.15">
      <c r="C873" s="1"/>
      <c r="D873" s="1"/>
      <c r="E873" s="1"/>
      <c r="F873" s="1"/>
      <c r="G873" s="1"/>
      <c r="H873" s="3"/>
      <c r="I873" s="3"/>
      <c r="J873" s="3"/>
      <c r="K873" s="3"/>
      <c r="L873" s="3"/>
      <c r="M873" s="3"/>
    </row>
    <row r="874" spans="3:13" ht="13" x14ac:dyDescent="0.15">
      <c r="C874" s="1"/>
      <c r="D874" s="1"/>
      <c r="E874" s="1"/>
      <c r="F874" s="1"/>
      <c r="G874" s="1"/>
      <c r="H874" s="3"/>
      <c r="I874" s="3"/>
      <c r="J874" s="3"/>
      <c r="K874" s="3"/>
      <c r="L874" s="3"/>
      <c r="M874" s="3"/>
    </row>
    <row r="875" spans="3:13" ht="13" x14ac:dyDescent="0.15">
      <c r="C875" s="1"/>
      <c r="D875" s="1"/>
      <c r="E875" s="1"/>
      <c r="F875" s="1"/>
      <c r="G875" s="1"/>
      <c r="H875" s="3"/>
      <c r="I875" s="3"/>
      <c r="J875" s="3"/>
      <c r="K875" s="3"/>
      <c r="L875" s="3"/>
      <c r="M875" s="3"/>
    </row>
    <row r="876" spans="3:13" ht="13" x14ac:dyDescent="0.15">
      <c r="C876" s="1"/>
      <c r="D876" s="1"/>
      <c r="E876" s="1"/>
      <c r="F876" s="1"/>
      <c r="G876" s="1"/>
      <c r="H876" s="3"/>
      <c r="I876" s="3"/>
      <c r="J876" s="3"/>
      <c r="K876" s="3"/>
      <c r="L876" s="3"/>
      <c r="M876" s="3"/>
    </row>
    <row r="877" spans="3:13" ht="13" x14ac:dyDescent="0.15">
      <c r="C877" s="1"/>
      <c r="D877" s="1"/>
      <c r="E877" s="1"/>
      <c r="F877" s="1"/>
      <c r="G877" s="1"/>
      <c r="H877" s="3"/>
      <c r="I877" s="3"/>
      <c r="J877" s="3"/>
      <c r="K877" s="3"/>
      <c r="L877" s="3"/>
      <c r="M877" s="3"/>
    </row>
    <row r="878" spans="3:13" ht="13" x14ac:dyDescent="0.15">
      <c r="C878" s="1"/>
      <c r="D878" s="1"/>
      <c r="E878" s="1"/>
      <c r="F878" s="1"/>
      <c r="G878" s="1"/>
      <c r="H878" s="3"/>
      <c r="I878" s="3"/>
      <c r="J878" s="3"/>
      <c r="K878" s="3"/>
      <c r="L878" s="3"/>
      <c r="M878" s="3"/>
    </row>
    <row r="879" spans="3:13" ht="13" x14ac:dyDescent="0.15">
      <c r="C879" s="1"/>
      <c r="D879" s="1"/>
      <c r="E879" s="1"/>
      <c r="F879" s="1"/>
      <c r="G879" s="1"/>
      <c r="H879" s="3"/>
      <c r="I879" s="3"/>
      <c r="J879" s="3"/>
      <c r="K879" s="3"/>
      <c r="L879" s="3"/>
      <c r="M879" s="3"/>
    </row>
    <row r="880" spans="3:13" ht="13" x14ac:dyDescent="0.15">
      <c r="C880" s="1"/>
      <c r="D880" s="1"/>
      <c r="E880" s="1"/>
      <c r="F880" s="1"/>
      <c r="G880" s="1"/>
      <c r="H880" s="3"/>
      <c r="I880" s="3"/>
      <c r="J880" s="3"/>
      <c r="K880" s="3"/>
      <c r="L880" s="3"/>
      <c r="M880" s="3"/>
    </row>
    <row r="881" spans="3:13" ht="13" x14ac:dyDescent="0.15">
      <c r="C881" s="1"/>
      <c r="D881" s="1"/>
      <c r="E881" s="1"/>
      <c r="F881" s="1"/>
      <c r="G881" s="1"/>
      <c r="H881" s="3"/>
      <c r="I881" s="3"/>
      <c r="J881" s="3"/>
      <c r="K881" s="3"/>
      <c r="L881" s="3"/>
      <c r="M881" s="3"/>
    </row>
    <row r="882" spans="3:13" ht="13" x14ac:dyDescent="0.15">
      <c r="C882" s="1"/>
      <c r="D882" s="1"/>
      <c r="E882" s="1"/>
      <c r="F882" s="1"/>
      <c r="G882" s="1"/>
      <c r="H882" s="3"/>
      <c r="I882" s="3"/>
      <c r="J882" s="3"/>
      <c r="K882" s="3"/>
      <c r="L882" s="3"/>
      <c r="M882" s="3"/>
    </row>
    <row r="883" spans="3:13" ht="13" x14ac:dyDescent="0.15">
      <c r="C883" s="1"/>
      <c r="D883" s="1"/>
      <c r="E883" s="1"/>
      <c r="F883" s="1"/>
      <c r="G883" s="1"/>
      <c r="H883" s="3"/>
      <c r="I883" s="3"/>
      <c r="J883" s="3"/>
      <c r="K883" s="3"/>
      <c r="L883" s="3"/>
      <c r="M883" s="3"/>
    </row>
    <row r="884" spans="3:13" ht="13" x14ac:dyDescent="0.15">
      <c r="C884" s="1"/>
      <c r="D884" s="1"/>
      <c r="E884" s="1"/>
      <c r="F884" s="1"/>
      <c r="G884" s="1"/>
      <c r="H884" s="3"/>
      <c r="I884" s="3"/>
      <c r="J884" s="3"/>
      <c r="K884" s="3"/>
      <c r="L884" s="3"/>
      <c r="M884" s="3"/>
    </row>
    <row r="885" spans="3:13" ht="13" x14ac:dyDescent="0.15">
      <c r="C885" s="1"/>
      <c r="D885" s="1"/>
      <c r="E885" s="1"/>
      <c r="F885" s="1"/>
      <c r="G885" s="1"/>
      <c r="H885" s="3"/>
      <c r="I885" s="3"/>
      <c r="J885" s="3"/>
      <c r="K885" s="3"/>
      <c r="L885" s="3"/>
      <c r="M885" s="3"/>
    </row>
    <row r="886" spans="3:13" ht="13" x14ac:dyDescent="0.15">
      <c r="C886" s="1"/>
      <c r="D886" s="1"/>
      <c r="E886" s="1"/>
      <c r="F886" s="1"/>
      <c r="G886" s="1"/>
      <c r="H886" s="3"/>
      <c r="I886" s="3"/>
      <c r="J886" s="3"/>
      <c r="K886" s="3"/>
      <c r="L886" s="3"/>
      <c r="M886" s="3"/>
    </row>
    <row r="887" spans="3:13" ht="13" x14ac:dyDescent="0.15">
      <c r="C887" s="1"/>
      <c r="D887" s="1"/>
      <c r="E887" s="1"/>
      <c r="F887" s="1"/>
      <c r="G887" s="1"/>
      <c r="H887" s="3"/>
      <c r="I887" s="3"/>
      <c r="J887" s="3"/>
      <c r="K887" s="3"/>
      <c r="L887" s="3"/>
      <c r="M887" s="3"/>
    </row>
    <row r="888" spans="3:13" ht="13" x14ac:dyDescent="0.15">
      <c r="C888" s="1"/>
      <c r="D888" s="1"/>
      <c r="E888" s="1"/>
      <c r="F888" s="1"/>
      <c r="G888" s="1"/>
      <c r="H888" s="3"/>
      <c r="I888" s="3"/>
      <c r="J888" s="3"/>
      <c r="K888" s="3"/>
      <c r="L888" s="3"/>
      <c r="M888" s="3"/>
    </row>
    <row r="889" spans="3:13" ht="13" x14ac:dyDescent="0.15">
      <c r="C889" s="1"/>
      <c r="D889" s="1"/>
      <c r="E889" s="1"/>
      <c r="F889" s="1"/>
      <c r="G889" s="1"/>
      <c r="H889" s="3"/>
      <c r="I889" s="3"/>
      <c r="J889" s="3"/>
      <c r="K889" s="3"/>
      <c r="L889" s="3"/>
      <c r="M889" s="3"/>
    </row>
    <row r="890" spans="3:13" ht="13" x14ac:dyDescent="0.15">
      <c r="C890" s="1"/>
      <c r="D890" s="1"/>
      <c r="E890" s="1"/>
      <c r="F890" s="1"/>
      <c r="G890" s="1"/>
      <c r="H890" s="3"/>
      <c r="I890" s="3"/>
      <c r="J890" s="3"/>
      <c r="K890" s="3"/>
      <c r="L890" s="3"/>
      <c r="M890" s="3"/>
    </row>
    <row r="891" spans="3:13" ht="13" x14ac:dyDescent="0.15">
      <c r="C891" s="1"/>
      <c r="D891" s="1"/>
      <c r="E891" s="1"/>
      <c r="F891" s="1"/>
      <c r="G891" s="1"/>
      <c r="H891" s="3"/>
      <c r="I891" s="3"/>
      <c r="J891" s="3"/>
      <c r="K891" s="3"/>
      <c r="L891" s="3"/>
      <c r="M891" s="3"/>
    </row>
    <row r="892" spans="3:13" ht="13" x14ac:dyDescent="0.15">
      <c r="C892" s="1"/>
      <c r="D892" s="1"/>
      <c r="E892" s="1"/>
      <c r="F892" s="1"/>
      <c r="G892" s="1"/>
      <c r="H892" s="3"/>
      <c r="I892" s="3"/>
      <c r="J892" s="3"/>
      <c r="K892" s="3"/>
      <c r="L892" s="3"/>
      <c r="M892" s="3"/>
    </row>
    <row r="893" spans="3:13" ht="13" x14ac:dyDescent="0.15">
      <c r="C893" s="1"/>
      <c r="D893" s="1"/>
      <c r="E893" s="1"/>
      <c r="F893" s="1"/>
      <c r="G893" s="1"/>
      <c r="H893" s="3"/>
      <c r="I893" s="3"/>
      <c r="J893" s="3"/>
      <c r="K893" s="3"/>
      <c r="L893" s="3"/>
      <c r="M893" s="3"/>
    </row>
    <row r="894" spans="3:13" ht="13" x14ac:dyDescent="0.15">
      <c r="C894" s="1"/>
      <c r="D894" s="1"/>
      <c r="E894" s="1"/>
      <c r="F894" s="1"/>
      <c r="G894" s="1"/>
      <c r="H894" s="3"/>
      <c r="I894" s="3"/>
      <c r="J894" s="3"/>
      <c r="K894" s="3"/>
      <c r="L894" s="3"/>
      <c r="M894" s="3"/>
    </row>
    <row r="895" spans="3:13" ht="13" x14ac:dyDescent="0.15">
      <c r="C895" s="1"/>
      <c r="D895" s="1"/>
      <c r="E895" s="1"/>
      <c r="F895" s="1"/>
      <c r="G895" s="1"/>
      <c r="H895" s="3"/>
      <c r="I895" s="3"/>
      <c r="J895" s="3"/>
      <c r="K895" s="3"/>
      <c r="L895" s="3"/>
      <c r="M895" s="3"/>
    </row>
    <row r="896" spans="3:13" ht="13" x14ac:dyDescent="0.15">
      <c r="C896" s="1"/>
      <c r="D896" s="1"/>
      <c r="E896" s="1"/>
      <c r="F896" s="1"/>
      <c r="G896" s="1"/>
      <c r="H896" s="3"/>
      <c r="I896" s="3"/>
      <c r="J896" s="3"/>
      <c r="K896" s="3"/>
      <c r="L896" s="3"/>
      <c r="M896" s="3"/>
    </row>
    <row r="897" spans="3:13" ht="13" x14ac:dyDescent="0.15">
      <c r="C897" s="1"/>
      <c r="D897" s="1"/>
      <c r="E897" s="1"/>
      <c r="F897" s="1"/>
      <c r="G897" s="1"/>
      <c r="H897" s="3"/>
      <c r="I897" s="3"/>
      <c r="J897" s="3"/>
      <c r="K897" s="3"/>
      <c r="L897" s="3"/>
      <c r="M897" s="3"/>
    </row>
    <row r="898" spans="3:13" ht="13" x14ac:dyDescent="0.15">
      <c r="C898" s="1"/>
      <c r="D898" s="1"/>
      <c r="E898" s="1"/>
      <c r="F898" s="1"/>
      <c r="G898" s="1"/>
      <c r="H898" s="3"/>
      <c r="I898" s="3"/>
      <c r="J898" s="3"/>
      <c r="K898" s="3"/>
      <c r="L898" s="3"/>
      <c r="M898" s="3"/>
    </row>
    <row r="899" spans="3:13" ht="13" x14ac:dyDescent="0.15">
      <c r="C899" s="1"/>
      <c r="D899" s="1"/>
      <c r="E899" s="1"/>
      <c r="F899" s="1"/>
      <c r="G899" s="1"/>
      <c r="H899" s="3"/>
      <c r="I899" s="3"/>
      <c r="J899" s="3"/>
      <c r="K899" s="3"/>
      <c r="L899" s="3"/>
      <c r="M899" s="3"/>
    </row>
    <row r="900" spans="3:13" ht="13" x14ac:dyDescent="0.15">
      <c r="C900" s="1"/>
      <c r="D900" s="1"/>
      <c r="E900" s="1"/>
      <c r="F900" s="1"/>
      <c r="G900" s="1"/>
      <c r="H900" s="3"/>
      <c r="I900" s="3"/>
      <c r="J900" s="3"/>
      <c r="K900" s="3"/>
      <c r="L900" s="3"/>
      <c r="M900" s="3"/>
    </row>
    <row r="901" spans="3:13" ht="13" x14ac:dyDescent="0.15">
      <c r="C901" s="1"/>
      <c r="D901" s="1"/>
      <c r="E901" s="1"/>
      <c r="F901" s="1"/>
      <c r="G901" s="1"/>
      <c r="H901" s="3"/>
      <c r="I901" s="3"/>
      <c r="J901" s="3"/>
      <c r="K901" s="3"/>
      <c r="L901" s="3"/>
      <c r="M901" s="3"/>
    </row>
    <row r="902" spans="3:13" ht="13" x14ac:dyDescent="0.15">
      <c r="C902" s="1"/>
      <c r="D902" s="1"/>
      <c r="E902" s="1"/>
      <c r="F902" s="1"/>
      <c r="G902" s="1"/>
      <c r="H902" s="3"/>
      <c r="I902" s="3"/>
      <c r="J902" s="3"/>
      <c r="K902" s="3"/>
      <c r="L902" s="3"/>
      <c r="M902" s="3"/>
    </row>
    <row r="903" spans="3:13" ht="13" x14ac:dyDescent="0.15">
      <c r="C903" s="1"/>
      <c r="D903" s="1"/>
      <c r="E903" s="1"/>
      <c r="F903" s="1"/>
      <c r="G903" s="1"/>
      <c r="H903" s="3"/>
      <c r="I903" s="3"/>
      <c r="J903" s="3"/>
      <c r="K903" s="3"/>
      <c r="L903" s="3"/>
      <c r="M903" s="3"/>
    </row>
    <row r="904" spans="3:13" ht="13" x14ac:dyDescent="0.15">
      <c r="C904" s="1"/>
      <c r="D904" s="1"/>
      <c r="E904" s="1"/>
      <c r="F904" s="1"/>
      <c r="G904" s="1"/>
      <c r="H904" s="3"/>
      <c r="I904" s="3"/>
      <c r="J904" s="3"/>
      <c r="K904" s="3"/>
      <c r="L904" s="3"/>
      <c r="M904" s="3"/>
    </row>
    <row r="905" spans="3:13" ht="13" x14ac:dyDescent="0.15">
      <c r="C905" s="1"/>
      <c r="D905" s="1"/>
      <c r="E905" s="1"/>
      <c r="F905" s="1"/>
      <c r="G905" s="1"/>
      <c r="H905" s="3"/>
      <c r="I905" s="3"/>
      <c r="J905" s="3"/>
      <c r="K905" s="3"/>
      <c r="L905" s="3"/>
      <c r="M905" s="3"/>
    </row>
    <row r="906" spans="3:13" ht="13" x14ac:dyDescent="0.15">
      <c r="C906" s="1"/>
      <c r="D906" s="1"/>
      <c r="E906" s="1"/>
      <c r="F906" s="1"/>
      <c r="G906" s="1"/>
      <c r="H906" s="3"/>
      <c r="I906" s="3"/>
      <c r="J906" s="3"/>
      <c r="K906" s="3"/>
      <c r="L906" s="3"/>
      <c r="M906" s="3"/>
    </row>
    <row r="907" spans="3:13" ht="13" x14ac:dyDescent="0.15">
      <c r="C907" s="1"/>
      <c r="D907" s="1"/>
      <c r="E907" s="1"/>
      <c r="F907" s="1"/>
      <c r="G907" s="1"/>
      <c r="H907" s="3"/>
      <c r="I907" s="3"/>
      <c r="J907" s="3"/>
      <c r="K907" s="3"/>
      <c r="L907" s="3"/>
      <c r="M907" s="3"/>
    </row>
    <row r="908" spans="3:13" ht="13" x14ac:dyDescent="0.15">
      <c r="C908" s="1"/>
      <c r="D908" s="1"/>
      <c r="E908" s="1"/>
      <c r="F908" s="1"/>
      <c r="G908" s="1"/>
      <c r="H908" s="3"/>
      <c r="I908" s="3"/>
      <c r="J908" s="3"/>
      <c r="K908" s="3"/>
      <c r="L908" s="3"/>
      <c r="M908" s="3"/>
    </row>
    <row r="909" spans="3:13" ht="13" x14ac:dyDescent="0.15">
      <c r="C909" s="1"/>
      <c r="D909" s="1"/>
      <c r="E909" s="1"/>
      <c r="F909" s="1"/>
      <c r="G909" s="1"/>
      <c r="H909" s="3"/>
      <c r="I909" s="3"/>
      <c r="J909" s="3"/>
      <c r="K909" s="3"/>
      <c r="L909" s="3"/>
      <c r="M909" s="3"/>
    </row>
    <row r="910" spans="3:13" ht="13" x14ac:dyDescent="0.15">
      <c r="C910" s="1"/>
      <c r="D910" s="1"/>
      <c r="E910" s="1"/>
      <c r="F910" s="1"/>
      <c r="G910" s="1"/>
      <c r="H910" s="3"/>
      <c r="I910" s="3"/>
      <c r="J910" s="3"/>
      <c r="K910" s="3"/>
      <c r="L910" s="3"/>
      <c r="M910" s="3"/>
    </row>
    <row r="911" spans="3:13" ht="13" x14ac:dyDescent="0.15">
      <c r="C911" s="1"/>
      <c r="D911" s="1"/>
      <c r="E911" s="1"/>
      <c r="F911" s="1"/>
      <c r="G911" s="1"/>
      <c r="H911" s="3"/>
      <c r="I911" s="3"/>
      <c r="J911" s="3"/>
      <c r="K911" s="3"/>
      <c r="L911" s="3"/>
      <c r="M911" s="3"/>
    </row>
    <row r="912" spans="3:13" ht="13" x14ac:dyDescent="0.15">
      <c r="C912" s="1"/>
      <c r="D912" s="1"/>
      <c r="E912" s="1"/>
      <c r="F912" s="1"/>
      <c r="G912" s="1"/>
      <c r="H912" s="3"/>
      <c r="I912" s="3"/>
      <c r="J912" s="3"/>
      <c r="K912" s="3"/>
      <c r="L912" s="3"/>
      <c r="M912" s="3"/>
    </row>
    <row r="913" spans="3:13" ht="13" x14ac:dyDescent="0.15">
      <c r="C913" s="1"/>
      <c r="D913" s="1"/>
      <c r="E913" s="1"/>
      <c r="F913" s="1"/>
      <c r="G913" s="1"/>
      <c r="H913" s="3"/>
      <c r="I913" s="3"/>
      <c r="J913" s="3"/>
      <c r="K913" s="3"/>
      <c r="L913" s="3"/>
      <c r="M913" s="3"/>
    </row>
    <row r="914" spans="3:13" ht="13" x14ac:dyDescent="0.15">
      <c r="C914" s="1"/>
      <c r="D914" s="1"/>
      <c r="E914" s="1"/>
      <c r="F914" s="1"/>
      <c r="G914" s="1"/>
      <c r="H914" s="3"/>
      <c r="I914" s="3"/>
      <c r="J914" s="3"/>
      <c r="K914" s="3"/>
      <c r="L914" s="3"/>
      <c r="M914" s="3"/>
    </row>
    <row r="915" spans="3:13" ht="13" x14ac:dyDescent="0.15">
      <c r="C915" s="1"/>
      <c r="D915" s="1"/>
      <c r="E915" s="1"/>
      <c r="F915" s="1"/>
      <c r="G915" s="1"/>
      <c r="H915" s="3"/>
      <c r="I915" s="3"/>
      <c r="J915" s="3"/>
      <c r="K915" s="3"/>
      <c r="L915" s="3"/>
      <c r="M915" s="3"/>
    </row>
    <row r="916" spans="3:13" ht="13" x14ac:dyDescent="0.15">
      <c r="C916" s="1"/>
      <c r="D916" s="1"/>
      <c r="E916" s="1"/>
      <c r="F916" s="1"/>
      <c r="G916" s="1"/>
      <c r="H916" s="3"/>
      <c r="I916" s="3"/>
      <c r="J916" s="3"/>
      <c r="K916" s="3"/>
      <c r="L916" s="3"/>
      <c r="M916" s="3"/>
    </row>
    <row r="917" spans="3:13" ht="13" x14ac:dyDescent="0.15">
      <c r="C917" s="1"/>
      <c r="D917" s="1"/>
      <c r="E917" s="1"/>
      <c r="F917" s="1"/>
      <c r="G917" s="1"/>
      <c r="H917" s="3"/>
      <c r="I917" s="3"/>
      <c r="J917" s="3"/>
      <c r="K917" s="3"/>
      <c r="L917" s="3"/>
      <c r="M917" s="3"/>
    </row>
    <row r="918" spans="3:13" ht="13" x14ac:dyDescent="0.15">
      <c r="C918" s="1"/>
      <c r="D918" s="1"/>
      <c r="E918" s="1"/>
      <c r="F918" s="1"/>
      <c r="G918" s="1"/>
      <c r="H918" s="3"/>
      <c r="I918" s="3"/>
      <c r="J918" s="3"/>
      <c r="K918" s="3"/>
      <c r="L918" s="3"/>
      <c r="M918" s="3"/>
    </row>
    <row r="919" spans="3:13" ht="13" x14ac:dyDescent="0.15">
      <c r="C919" s="1"/>
      <c r="D919" s="1"/>
      <c r="E919" s="1"/>
      <c r="F919" s="1"/>
      <c r="G919" s="1"/>
      <c r="H919" s="3"/>
      <c r="I919" s="3"/>
      <c r="J919" s="3"/>
      <c r="K919" s="3"/>
      <c r="L919" s="3"/>
      <c r="M919" s="3"/>
    </row>
    <row r="920" spans="3:13" ht="13" x14ac:dyDescent="0.15">
      <c r="C920" s="1"/>
      <c r="D920" s="1"/>
      <c r="E920" s="1"/>
      <c r="F920" s="1"/>
      <c r="G920" s="1"/>
      <c r="H920" s="3"/>
      <c r="I920" s="3"/>
      <c r="J920" s="3"/>
      <c r="K920" s="3"/>
      <c r="L920" s="3"/>
      <c r="M920" s="3"/>
    </row>
    <row r="921" spans="3:13" ht="13" x14ac:dyDescent="0.15">
      <c r="C921" s="1"/>
      <c r="D921" s="1"/>
      <c r="E921" s="1"/>
      <c r="F921" s="1"/>
      <c r="G921" s="1"/>
      <c r="H921" s="3"/>
      <c r="I921" s="3"/>
      <c r="J921" s="3"/>
      <c r="K921" s="3"/>
      <c r="L921" s="3"/>
      <c r="M921" s="3"/>
    </row>
    <row r="922" spans="3:13" ht="13" x14ac:dyDescent="0.15">
      <c r="C922" s="1"/>
      <c r="D922" s="1"/>
      <c r="E922" s="1"/>
      <c r="F922" s="1"/>
      <c r="G922" s="1"/>
      <c r="H922" s="3"/>
      <c r="I922" s="3"/>
      <c r="J922" s="3"/>
      <c r="K922" s="3"/>
      <c r="L922" s="3"/>
      <c r="M922" s="3"/>
    </row>
    <row r="923" spans="3:13" ht="13" x14ac:dyDescent="0.15">
      <c r="C923" s="1"/>
      <c r="D923" s="1"/>
      <c r="E923" s="1"/>
      <c r="F923" s="1"/>
      <c r="G923" s="1"/>
      <c r="H923" s="3"/>
      <c r="I923" s="3"/>
      <c r="J923" s="3"/>
      <c r="K923" s="3"/>
      <c r="L923" s="3"/>
      <c r="M923" s="3"/>
    </row>
    <row r="924" spans="3:13" ht="13" x14ac:dyDescent="0.15">
      <c r="C924" s="1"/>
      <c r="D924" s="1"/>
      <c r="E924" s="1"/>
      <c r="F924" s="1"/>
      <c r="G924" s="1"/>
      <c r="H924" s="3"/>
      <c r="I924" s="3"/>
      <c r="J924" s="3"/>
      <c r="K924" s="3"/>
      <c r="L924" s="3"/>
      <c r="M924" s="3"/>
    </row>
    <row r="925" spans="3:13" ht="13" x14ac:dyDescent="0.15">
      <c r="C925" s="1"/>
      <c r="D925" s="1"/>
      <c r="E925" s="1"/>
      <c r="F925" s="1"/>
      <c r="G925" s="1"/>
      <c r="H925" s="3"/>
      <c r="I925" s="3"/>
      <c r="J925" s="3"/>
      <c r="K925" s="3"/>
      <c r="L925" s="3"/>
      <c r="M925" s="3"/>
    </row>
    <row r="926" spans="3:13" ht="13" x14ac:dyDescent="0.15">
      <c r="C926" s="1"/>
      <c r="D926" s="1"/>
      <c r="E926" s="1"/>
      <c r="F926" s="1"/>
      <c r="G926" s="1"/>
      <c r="H926" s="3"/>
      <c r="I926" s="3"/>
      <c r="J926" s="3"/>
      <c r="K926" s="3"/>
      <c r="L926" s="3"/>
      <c r="M926" s="3"/>
    </row>
    <row r="927" spans="3:13" ht="13" x14ac:dyDescent="0.15">
      <c r="C927" s="1"/>
      <c r="D927" s="1"/>
      <c r="E927" s="1"/>
      <c r="F927" s="1"/>
      <c r="G927" s="1"/>
      <c r="H927" s="3"/>
      <c r="I927" s="3"/>
      <c r="J927" s="3"/>
      <c r="K927" s="3"/>
      <c r="L927" s="3"/>
      <c r="M927" s="3"/>
    </row>
    <row r="928" spans="3:13" ht="13" x14ac:dyDescent="0.15">
      <c r="C928" s="1"/>
      <c r="D928" s="1"/>
      <c r="E928" s="1"/>
      <c r="F928" s="1"/>
      <c r="G928" s="1"/>
      <c r="H928" s="3"/>
      <c r="I928" s="3"/>
      <c r="J928" s="3"/>
      <c r="K928" s="3"/>
      <c r="L928" s="3"/>
      <c r="M928" s="3"/>
    </row>
    <row r="929" spans="3:13" ht="13" x14ac:dyDescent="0.15">
      <c r="C929" s="1"/>
      <c r="D929" s="1"/>
      <c r="E929" s="1"/>
      <c r="F929" s="1"/>
      <c r="G929" s="1"/>
      <c r="H929" s="3"/>
      <c r="I929" s="3"/>
      <c r="J929" s="3"/>
      <c r="K929" s="3"/>
      <c r="L929" s="3"/>
      <c r="M929" s="3"/>
    </row>
    <row r="930" spans="3:13" ht="13" x14ac:dyDescent="0.15">
      <c r="C930" s="1"/>
      <c r="D930" s="1"/>
      <c r="E930" s="1"/>
      <c r="F930" s="1"/>
      <c r="G930" s="1"/>
      <c r="H930" s="3"/>
      <c r="I930" s="3"/>
      <c r="J930" s="3"/>
      <c r="K930" s="3"/>
      <c r="L930" s="3"/>
      <c r="M930" s="3"/>
    </row>
    <row r="931" spans="3:13" ht="13" x14ac:dyDescent="0.15">
      <c r="C931" s="1"/>
      <c r="D931" s="1"/>
      <c r="E931" s="1"/>
      <c r="F931" s="1"/>
      <c r="G931" s="1"/>
      <c r="H931" s="3"/>
      <c r="I931" s="3"/>
      <c r="J931" s="3"/>
      <c r="K931" s="3"/>
      <c r="L931" s="3"/>
      <c r="M931" s="3"/>
    </row>
    <row r="932" spans="3:13" ht="13" x14ac:dyDescent="0.15">
      <c r="C932" s="1"/>
      <c r="D932" s="1"/>
      <c r="E932" s="1"/>
      <c r="F932" s="1"/>
      <c r="G932" s="1"/>
      <c r="H932" s="3"/>
      <c r="I932" s="3"/>
      <c r="J932" s="3"/>
      <c r="K932" s="3"/>
      <c r="L932" s="3"/>
      <c r="M932" s="3"/>
    </row>
    <row r="933" spans="3:13" ht="13" x14ac:dyDescent="0.15">
      <c r="C933" s="1"/>
      <c r="D933" s="1"/>
      <c r="E933" s="1"/>
      <c r="F933" s="1"/>
      <c r="G933" s="1"/>
      <c r="H933" s="3"/>
      <c r="I933" s="3"/>
      <c r="J933" s="3"/>
      <c r="K933" s="3"/>
      <c r="L933" s="3"/>
      <c r="M933" s="3"/>
    </row>
    <row r="934" spans="3:13" ht="13" x14ac:dyDescent="0.15">
      <c r="C934" s="1"/>
      <c r="D934" s="1"/>
      <c r="E934" s="1"/>
      <c r="F934" s="1"/>
      <c r="G934" s="1"/>
      <c r="H934" s="3"/>
      <c r="I934" s="3"/>
      <c r="J934" s="3"/>
      <c r="K934" s="3"/>
      <c r="L934" s="3"/>
      <c r="M934" s="3"/>
    </row>
    <row r="935" spans="3:13" ht="13" x14ac:dyDescent="0.15">
      <c r="C935" s="1"/>
      <c r="D935" s="1"/>
      <c r="E935" s="1"/>
      <c r="F935" s="1"/>
      <c r="G935" s="1"/>
      <c r="H935" s="3"/>
      <c r="I935" s="3"/>
      <c r="J935" s="3"/>
      <c r="K935" s="3"/>
      <c r="L935" s="3"/>
      <c r="M935" s="3"/>
    </row>
    <row r="936" spans="3:13" ht="13" x14ac:dyDescent="0.15">
      <c r="C936" s="1"/>
      <c r="D936" s="1"/>
      <c r="E936" s="1"/>
      <c r="F936" s="1"/>
      <c r="G936" s="1"/>
      <c r="H936" s="3"/>
      <c r="I936" s="3"/>
      <c r="J936" s="3"/>
      <c r="K936" s="3"/>
      <c r="L936" s="3"/>
      <c r="M936" s="3"/>
    </row>
    <row r="937" spans="3:13" ht="13" x14ac:dyDescent="0.15">
      <c r="C937" s="1"/>
      <c r="D937" s="1"/>
      <c r="E937" s="1"/>
      <c r="F937" s="1"/>
      <c r="G937" s="1"/>
      <c r="H937" s="3"/>
      <c r="I937" s="3"/>
      <c r="J937" s="3"/>
      <c r="K937" s="3"/>
      <c r="L937" s="3"/>
      <c r="M937" s="3"/>
    </row>
    <row r="938" spans="3:13" ht="13" x14ac:dyDescent="0.15">
      <c r="C938" s="1"/>
      <c r="D938" s="1"/>
      <c r="E938" s="1"/>
      <c r="F938" s="1"/>
      <c r="G938" s="1"/>
      <c r="H938" s="3"/>
      <c r="I938" s="3"/>
      <c r="J938" s="3"/>
      <c r="K938" s="3"/>
      <c r="L938" s="3"/>
      <c r="M938" s="3"/>
    </row>
    <row r="939" spans="3:13" ht="13" x14ac:dyDescent="0.15">
      <c r="C939" s="1"/>
      <c r="D939" s="1"/>
      <c r="E939" s="1"/>
      <c r="F939" s="1"/>
      <c r="G939" s="1"/>
      <c r="H939" s="3"/>
      <c r="I939" s="3"/>
      <c r="J939" s="3"/>
      <c r="K939" s="3"/>
      <c r="L939" s="3"/>
      <c r="M939" s="3"/>
    </row>
    <row r="940" spans="3:13" ht="13" x14ac:dyDescent="0.15">
      <c r="C940" s="1"/>
      <c r="D940" s="1"/>
      <c r="E940" s="1"/>
      <c r="F940" s="1"/>
      <c r="G940" s="1"/>
      <c r="H940" s="3"/>
      <c r="I940" s="3"/>
      <c r="J940" s="3"/>
      <c r="K940" s="3"/>
      <c r="L940" s="3"/>
      <c r="M940" s="3"/>
    </row>
    <row r="941" spans="3:13" ht="13" x14ac:dyDescent="0.15">
      <c r="C941" s="1"/>
      <c r="D941" s="1"/>
      <c r="E941" s="1"/>
      <c r="F941" s="1"/>
      <c r="G941" s="1"/>
      <c r="H941" s="3"/>
      <c r="I941" s="3"/>
      <c r="J941" s="3"/>
      <c r="K941" s="3"/>
      <c r="L941" s="3"/>
      <c r="M941" s="3"/>
    </row>
    <row r="942" spans="3:13" ht="13" x14ac:dyDescent="0.15">
      <c r="C942" s="1"/>
      <c r="D942" s="1"/>
      <c r="E942" s="1"/>
      <c r="F942" s="1"/>
      <c r="G942" s="1"/>
      <c r="H942" s="3"/>
      <c r="I942" s="3"/>
      <c r="J942" s="3"/>
      <c r="K942" s="3"/>
      <c r="L942" s="3"/>
      <c r="M942" s="3"/>
    </row>
    <row r="943" spans="3:13" ht="13" x14ac:dyDescent="0.15">
      <c r="C943" s="1"/>
      <c r="D943" s="1"/>
      <c r="E943" s="1"/>
      <c r="F943" s="1"/>
      <c r="G943" s="1"/>
      <c r="H943" s="3"/>
      <c r="I943" s="3"/>
      <c r="J943" s="3"/>
      <c r="K943" s="3"/>
      <c r="L943" s="3"/>
      <c r="M943" s="3"/>
    </row>
    <row r="944" spans="3:13" ht="13" x14ac:dyDescent="0.15">
      <c r="C944" s="1"/>
      <c r="D944" s="1"/>
      <c r="E944" s="1"/>
      <c r="F944" s="1"/>
      <c r="G944" s="1"/>
      <c r="H944" s="3"/>
      <c r="I944" s="3"/>
      <c r="J944" s="3"/>
      <c r="K944" s="3"/>
      <c r="L944" s="3"/>
      <c r="M944" s="3"/>
    </row>
    <row r="945" spans="3:13" ht="13" x14ac:dyDescent="0.15">
      <c r="C945" s="1"/>
      <c r="D945" s="1"/>
      <c r="E945" s="1"/>
      <c r="F945" s="1"/>
      <c r="G945" s="1"/>
      <c r="H945" s="3"/>
      <c r="I945" s="3"/>
      <c r="J945" s="3"/>
      <c r="K945" s="3"/>
      <c r="L945" s="3"/>
      <c r="M945" s="3"/>
    </row>
    <row r="946" spans="3:13" ht="13" x14ac:dyDescent="0.15">
      <c r="C946" s="1"/>
      <c r="D946" s="1"/>
      <c r="E946" s="1"/>
      <c r="F946" s="1"/>
      <c r="G946" s="1"/>
      <c r="H946" s="3"/>
      <c r="I946" s="3"/>
      <c r="J946" s="3"/>
      <c r="K946" s="3"/>
      <c r="L946" s="3"/>
      <c r="M946" s="3"/>
    </row>
    <row r="947" spans="3:13" ht="13" x14ac:dyDescent="0.15">
      <c r="C947" s="1"/>
      <c r="D947" s="1"/>
      <c r="E947" s="1"/>
      <c r="F947" s="1"/>
      <c r="G947" s="1"/>
      <c r="H947" s="3"/>
      <c r="I947" s="3"/>
      <c r="J947" s="3"/>
      <c r="K947" s="3"/>
      <c r="L947" s="3"/>
      <c r="M947" s="3"/>
    </row>
    <row r="948" spans="3:13" ht="13" x14ac:dyDescent="0.15">
      <c r="C948" s="1"/>
      <c r="D948" s="1"/>
      <c r="E948" s="1"/>
      <c r="F948" s="1"/>
      <c r="G948" s="1"/>
      <c r="H948" s="3"/>
      <c r="I948" s="3"/>
      <c r="J948" s="3"/>
      <c r="K948" s="3"/>
      <c r="L948" s="3"/>
      <c r="M948" s="3"/>
    </row>
    <row r="949" spans="3:13" ht="13" x14ac:dyDescent="0.15">
      <c r="C949" s="1"/>
      <c r="D949" s="1"/>
      <c r="E949" s="1"/>
      <c r="F949" s="1"/>
      <c r="G949" s="1"/>
      <c r="H949" s="3"/>
      <c r="I949" s="3"/>
      <c r="J949" s="3"/>
      <c r="K949" s="3"/>
      <c r="L949" s="3"/>
      <c r="M949" s="3"/>
    </row>
    <row r="950" spans="3:13" ht="13" x14ac:dyDescent="0.15">
      <c r="C950" s="1"/>
      <c r="D950" s="1"/>
      <c r="E950" s="1"/>
      <c r="F950" s="1"/>
      <c r="G950" s="1"/>
      <c r="H950" s="3"/>
      <c r="I950" s="3"/>
      <c r="J950" s="3"/>
      <c r="K950" s="3"/>
      <c r="L950" s="3"/>
      <c r="M950" s="3"/>
    </row>
    <row r="951" spans="3:13" ht="13" x14ac:dyDescent="0.15">
      <c r="C951" s="1"/>
      <c r="D951" s="1"/>
      <c r="E951" s="1"/>
      <c r="F951" s="1"/>
      <c r="G951" s="1"/>
      <c r="H951" s="3"/>
      <c r="I951" s="3"/>
      <c r="J951" s="3"/>
      <c r="K951" s="3"/>
      <c r="L951" s="3"/>
      <c r="M951" s="3"/>
    </row>
    <row r="952" spans="3:13" ht="13" x14ac:dyDescent="0.15">
      <c r="C952" s="1"/>
      <c r="D952" s="1"/>
      <c r="E952" s="1"/>
      <c r="F952" s="1"/>
      <c r="G952" s="1"/>
      <c r="H952" s="3"/>
      <c r="I952" s="3"/>
      <c r="J952" s="3"/>
      <c r="K952" s="3"/>
      <c r="L952" s="3"/>
      <c r="M952" s="3"/>
    </row>
    <row r="953" spans="3:13" ht="13" x14ac:dyDescent="0.15">
      <c r="C953" s="1"/>
      <c r="D953" s="1"/>
      <c r="E953" s="1"/>
      <c r="F953" s="1"/>
      <c r="G953" s="1"/>
      <c r="H953" s="3"/>
      <c r="I953" s="3"/>
      <c r="J953" s="3"/>
      <c r="K953" s="3"/>
      <c r="L953" s="3"/>
      <c r="M953" s="3"/>
    </row>
    <row r="954" spans="3:13" ht="13" x14ac:dyDescent="0.15">
      <c r="C954" s="1"/>
      <c r="D954" s="1"/>
      <c r="E954" s="1"/>
      <c r="F954" s="1"/>
      <c r="G954" s="1"/>
      <c r="H954" s="3"/>
      <c r="I954" s="3"/>
      <c r="J954" s="3"/>
      <c r="K954" s="3"/>
      <c r="L954" s="3"/>
      <c r="M954" s="3"/>
    </row>
    <row r="955" spans="3:13" ht="13" x14ac:dyDescent="0.15">
      <c r="C955" s="1"/>
      <c r="D955" s="1"/>
      <c r="E955" s="1"/>
      <c r="F955" s="1"/>
      <c r="G955" s="1"/>
      <c r="H955" s="3"/>
      <c r="I955" s="3"/>
      <c r="J955" s="3"/>
      <c r="K955" s="3"/>
      <c r="L955" s="3"/>
      <c r="M955" s="3"/>
    </row>
    <row r="956" spans="3:13" ht="13" x14ac:dyDescent="0.15">
      <c r="C956" s="1"/>
      <c r="D956" s="1"/>
      <c r="E956" s="1"/>
      <c r="F956" s="1"/>
      <c r="G956" s="1"/>
      <c r="H956" s="3"/>
      <c r="I956" s="3"/>
      <c r="J956" s="3"/>
      <c r="K956" s="3"/>
      <c r="L956" s="3"/>
      <c r="M956" s="3"/>
    </row>
    <row r="957" spans="3:13" ht="13" x14ac:dyDescent="0.15">
      <c r="C957" s="1"/>
      <c r="D957" s="1"/>
      <c r="E957" s="1"/>
      <c r="F957" s="1"/>
      <c r="G957" s="1"/>
      <c r="H957" s="3"/>
      <c r="I957" s="3"/>
      <c r="J957" s="3"/>
      <c r="K957" s="3"/>
      <c r="L957" s="3"/>
      <c r="M957" s="3"/>
    </row>
    <row r="958" spans="3:13" ht="13" x14ac:dyDescent="0.15">
      <c r="C958" s="1"/>
      <c r="D958" s="1"/>
      <c r="E958" s="1"/>
      <c r="F958" s="1"/>
      <c r="G958" s="1"/>
      <c r="H958" s="3"/>
      <c r="I958" s="3"/>
      <c r="J958" s="3"/>
      <c r="K958" s="3"/>
      <c r="L958" s="3"/>
      <c r="M958" s="3"/>
    </row>
    <row r="959" spans="3:13" ht="13" x14ac:dyDescent="0.15">
      <c r="C959" s="1"/>
      <c r="D959" s="1"/>
      <c r="E959" s="1"/>
      <c r="F959" s="1"/>
      <c r="G959" s="1"/>
      <c r="H959" s="3"/>
      <c r="I959" s="3"/>
      <c r="J959" s="3"/>
      <c r="K959" s="3"/>
      <c r="L959" s="3"/>
      <c r="M959" s="3"/>
    </row>
    <row r="960" spans="3:13" ht="13" x14ac:dyDescent="0.15">
      <c r="C960" s="1"/>
      <c r="D960" s="1"/>
      <c r="E960" s="1"/>
      <c r="F960" s="1"/>
      <c r="G960" s="1"/>
      <c r="H960" s="3"/>
      <c r="I960" s="3"/>
      <c r="J960" s="3"/>
      <c r="K960" s="3"/>
      <c r="L960" s="3"/>
      <c r="M960" s="3"/>
    </row>
    <row r="961" spans="3:13" ht="13" x14ac:dyDescent="0.15">
      <c r="C961" s="1"/>
      <c r="D961" s="1"/>
      <c r="E961" s="1"/>
      <c r="F961" s="1"/>
      <c r="G961" s="1"/>
      <c r="H961" s="3"/>
      <c r="I961" s="3"/>
      <c r="J961" s="3"/>
      <c r="K961" s="3"/>
      <c r="L961" s="3"/>
      <c r="M961" s="3"/>
    </row>
    <row r="962" spans="3:13" ht="13" x14ac:dyDescent="0.15">
      <c r="C962" s="1"/>
      <c r="D962" s="1"/>
      <c r="E962" s="1"/>
      <c r="F962" s="1"/>
      <c r="G962" s="1"/>
      <c r="H962" s="3"/>
      <c r="I962" s="3"/>
      <c r="J962" s="3"/>
      <c r="K962" s="3"/>
      <c r="L962" s="3"/>
      <c r="M962" s="3"/>
    </row>
    <row r="963" spans="3:13" ht="13" x14ac:dyDescent="0.15">
      <c r="C963" s="1"/>
      <c r="D963" s="1"/>
      <c r="E963" s="1"/>
      <c r="F963" s="1"/>
      <c r="G963" s="1"/>
      <c r="H963" s="3"/>
      <c r="I963" s="3"/>
      <c r="J963" s="3"/>
      <c r="K963" s="3"/>
      <c r="L963" s="3"/>
      <c r="M963" s="3"/>
    </row>
    <row r="964" spans="3:13" ht="13" x14ac:dyDescent="0.15">
      <c r="C964" s="1"/>
      <c r="D964" s="1"/>
      <c r="E964" s="1"/>
      <c r="F964" s="1"/>
      <c r="G964" s="1"/>
      <c r="H964" s="3"/>
      <c r="I964" s="3"/>
      <c r="J964" s="3"/>
      <c r="K964" s="3"/>
      <c r="L964" s="3"/>
      <c r="M964" s="3"/>
    </row>
    <row r="965" spans="3:13" ht="13" x14ac:dyDescent="0.15">
      <c r="C965" s="1"/>
      <c r="D965" s="1"/>
      <c r="E965" s="1"/>
      <c r="F965" s="1"/>
      <c r="G965" s="1"/>
      <c r="H965" s="3"/>
      <c r="I965" s="3"/>
      <c r="J965" s="3"/>
      <c r="K965" s="3"/>
      <c r="L965" s="3"/>
      <c r="M965" s="3"/>
    </row>
    <row r="966" spans="3:13" ht="13" x14ac:dyDescent="0.15">
      <c r="C966" s="1"/>
      <c r="D966" s="1"/>
      <c r="E966" s="1"/>
      <c r="F966" s="1"/>
      <c r="G966" s="1"/>
      <c r="H966" s="3"/>
      <c r="I966" s="3"/>
      <c r="J966" s="3"/>
      <c r="K966" s="3"/>
      <c r="L966" s="3"/>
      <c r="M966" s="3"/>
    </row>
    <row r="967" spans="3:13" ht="13" x14ac:dyDescent="0.15">
      <c r="C967" s="1"/>
      <c r="D967" s="1"/>
      <c r="E967" s="1"/>
      <c r="F967" s="1"/>
      <c r="G967" s="1"/>
      <c r="H967" s="3"/>
      <c r="I967" s="3"/>
      <c r="J967" s="3"/>
      <c r="K967" s="3"/>
      <c r="L967" s="3"/>
      <c r="M967" s="3"/>
    </row>
    <row r="968" spans="3:13" ht="13" x14ac:dyDescent="0.15">
      <c r="C968" s="1"/>
      <c r="D968" s="1"/>
      <c r="E968" s="1"/>
      <c r="F968" s="1"/>
      <c r="G968" s="1"/>
      <c r="H968" s="3"/>
      <c r="I968" s="3"/>
      <c r="J968" s="3"/>
      <c r="K968" s="3"/>
      <c r="L968" s="3"/>
      <c r="M968" s="3"/>
    </row>
    <row r="969" spans="3:13" ht="13" x14ac:dyDescent="0.15">
      <c r="C969" s="1"/>
      <c r="D969" s="1"/>
      <c r="E969" s="1"/>
      <c r="F969" s="1"/>
      <c r="G969" s="1"/>
      <c r="H969" s="3"/>
      <c r="I969" s="3"/>
      <c r="J969" s="3"/>
      <c r="K969" s="3"/>
      <c r="L969" s="3"/>
      <c r="M969" s="3"/>
    </row>
    <row r="970" spans="3:13" ht="13" x14ac:dyDescent="0.15">
      <c r="C970" s="1"/>
      <c r="D970" s="1"/>
      <c r="E970" s="1"/>
      <c r="F970" s="1"/>
      <c r="G970" s="1"/>
      <c r="H970" s="3"/>
      <c r="I970" s="3"/>
      <c r="J970" s="3"/>
      <c r="K970" s="3"/>
      <c r="L970" s="3"/>
      <c r="M970" s="3"/>
    </row>
    <row r="971" spans="3:13" ht="13" x14ac:dyDescent="0.15">
      <c r="C971" s="1"/>
      <c r="D971" s="1"/>
      <c r="E971" s="1"/>
      <c r="F971" s="1"/>
      <c r="G971" s="1"/>
      <c r="H971" s="3"/>
      <c r="I971" s="3"/>
      <c r="J971" s="3"/>
      <c r="K971" s="3"/>
      <c r="L971" s="3"/>
      <c r="M971" s="3"/>
    </row>
    <row r="972" spans="3:13" ht="13" x14ac:dyDescent="0.15">
      <c r="C972" s="1"/>
      <c r="D972" s="1"/>
      <c r="E972" s="1"/>
      <c r="F972" s="1"/>
      <c r="G972" s="1"/>
      <c r="H972" s="3"/>
      <c r="I972" s="3"/>
      <c r="J972" s="3"/>
      <c r="K972" s="3"/>
      <c r="L972" s="3"/>
      <c r="M972" s="3"/>
    </row>
    <row r="973" spans="3:13" ht="13" x14ac:dyDescent="0.15">
      <c r="C973" s="1"/>
      <c r="D973" s="1"/>
      <c r="E973" s="1"/>
      <c r="F973" s="1"/>
      <c r="G973" s="1"/>
      <c r="H973" s="3"/>
      <c r="I973" s="3"/>
      <c r="J973" s="3"/>
      <c r="K973" s="3"/>
      <c r="L973" s="3"/>
      <c r="M973" s="3"/>
    </row>
    <row r="974" spans="3:13" ht="13" x14ac:dyDescent="0.15">
      <c r="C974" s="1"/>
      <c r="D974" s="1"/>
      <c r="E974" s="1"/>
      <c r="F974" s="1"/>
      <c r="G974" s="1"/>
      <c r="H974" s="3"/>
      <c r="I974" s="3"/>
      <c r="J974" s="3"/>
      <c r="K974" s="3"/>
      <c r="L974" s="3"/>
      <c r="M974" s="3"/>
    </row>
    <row r="975" spans="3:13" ht="13" x14ac:dyDescent="0.15">
      <c r="C975" s="1"/>
      <c r="D975" s="1"/>
      <c r="E975" s="1"/>
      <c r="F975" s="1"/>
      <c r="G975" s="1"/>
      <c r="H975" s="3"/>
      <c r="I975" s="3"/>
      <c r="J975" s="3"/>
      <c r="K975" s="3"/>
      <c r="L975" s="3"/>
      <c r="M975" s="3"/>
    </row>
    <row r="976" spans="3:13" ht="13" x14ac:dyDescent="0.15">
      <c r="C976" s="1"/>
      <c r="D976" s="1"/>
      <c r="E976" s="1"/>
      <c r="F976" s="1"/>
      <c r="G976" s="1"/>
      <c r="H976" s="3"/>
      <c r="I976" s="3"/>
      <c r="J976" s="3"/>
      <c r="K976" s="3"/>
      <c r="L976" s="3"/>
      <c r="M976" s="3"/>
    </row>
    <row r="977" spans="3:13" ht="13" x14ac:dyDescent="0.15">
      <c r="C977" s="1"/>
      <c r="D977" s="1"/>
      <c r="E977" s="1"/>
      <c r="F977" s="1"/>
      <c r="G977" s="1"/>
      <c r="H977" s="3"/>
      <c r="I977" s="3"/>
      <c r="J977" s="3"/>
      <c r="K977" s="3"/>
      <c r="L977" s="3"/>
      <c r="M977" s="3"/>
    </row>
    <row r="978" spans="3:13" ht="13" x14ac:dyDescent="0.15">
      <c r="C978" s="1"/>
      <c r="D978" s="1"/>
      <c r="E978" s="1"/>
      <c r="F978" s="1"/>
      <c r="G978" s="1"/>
      <c r="H978" s="3"/>
      <c r="I978" s="3"/>
      <c r="J978" s="3"/>
      <c r="K978" s="3"/>
      <c r="L978" s="3"/>
      <c r="M978" s="3"/>
    </row>
    <row r="979" spans="3:13" ht="13" x14ac:dyDescent="0.15">
      <c r="C979" s="1"/>
      <c r="D979" s="1"/>
      <c r="E979" s="1"/>
      <c r="F979" s="1"/>
      <c r="G979" s="1"/>
      <c r="H979" s="3"/>
      <c r="I979" s="3"/>
      <c r="J979" s="3"/>
      <c r="K979" s="3"/>
      <c r="L979" s="3"/>
      <c r="M979" s="3"/>
    </row>
    <row r="980" spans="3:13" ht="13" x14ac:dyDescent="0.15">
      <c r="C980" s="1"/>
      <c r="D980" s="1"/>
      <c r="E980" s="1"/>
      <c r="F980" s="1"/>
      <c r="G980" s="1"/>
      <c r="H980" s="3"/>
      <c r="I980" s="3"/>
      <c r="J980" s="3"/>
      <c r="K980" s="3"/>
      <c r="L980" s="3"/>
      <c r="M980" s="3"/>
    </row>
    <row r="981" spans="3:13" ht="13" x14ac:dyDescent="0.15">
      <c r="C981" s="1"/>
      <c r="D981" s="1"/>
      <c r="E981" s="1"/>
      <c r="F981" s="1"/>
      <c r="G981" s="1"/>
      <c r="H981" s="3"/>
      <c r="I981" s="3"/>
      <c r="J981" s="3"/>
      <c r="K981" s="3"/>
      <c r="L981" s="3"/>
      <c r="M981" s="3"/>
    </row>
    <row r="982" spans="3:13" ht="13" x14ac:dyDescent="0.15">
      <c r="C982" s="1"/>
      <c r="D982" s="1"/>
      <c r="E982" s="1"/>
      <c r="F982" s="1"/>
      <c r="G982" s="1"/>
      <c r="H982" s="3"/>
      <c r="I982" s="3"/>
      <c r="J982" s="3"/>
      <c r="K982" s="3"/>
      <c r="L982" s="3"/>
      <c r="M982" s="3"/>
    </row>
    <row r="983" spans="3:13" ht="13" x14ac:dyDescent="0.15">
      <c r="C983" s="1"/>
      <c r="D983" s="1"/>
      <c r="E983" s="1"/>
      <c r="F983" s="1"/>
      <c r="G983" s="1"/>
      <c r="H983" s="3"/>
      <c r="I983" s="3"/>
      <c r="J983" s="3"/>
      <c r="K983" s="3"/>
      <c r="L983" s="3"/>
      <c r="M983" s="3"/>
    </row>
    <row r="984" spans="3:13" ht="13" x14ac:dyDescent="0.15">
      <c r="C984" s="1"/>
      <c r="D984" s="1"/>
      <c r="E984" s="1"/>
      <c r="F984" s="1"/>
      <c r="G984" s="1"/>
      <c r="H984" s="3"/>
      <c r="I984" s="3"/>
      <c r="J984" s="3"/>
      <c r="K984" s="3"/>
      <c r="L984" s="3"/>
      <c r="M984" s="3"/>
    </row>
    <row r="985" spans="3:13" ht="13" x14ac:dyDescent="0.15">
      <c r="C985" s="1"/>
      <c r="D985" s="1"/>
      <c r="E985" s="1"/>
      <c r="F985" s="1"/>
      <c r="G985" s="1"/>
      <c r="H985" s="3"/>
      <c r="I985" s="3"/>
      <c r="J985" s="3"/>
      <c r="K985" s="3"/>
      <c r="L985" s="3"/>
      <c r="M985" s="3"/>
    </row>
    <row r="986" spans="3:13" ht="13" x14ac:dyDescent="0.15">
      <c r="C986" s="1"/>
      <c r="D986" s="1"/>
      <c r="E986" s="1"/>
      <c r="F986" s="1"/>
      <c r="G986" s="1"/>
      <c r="H986" s="3"/>
      <c r="I986" s="3"/>
      <c r="J986" s="3"/>
      <c r="K986" s="3"/>
      <c r="L986" s="3"/>
      <c r="M986" s="3"/>
    </row>
    <row r="987" spans="3:13" ht="13" x14ac:dyDescent="0.15">
      <c r="C987" s="1"/>
      <c r="D987" s="1"/>
      <c r="E987" s="1"/>
      <c r="F987" s="1"/>
      <c r="G987" s="1"/>
      <c r="H987" s="3"/>
      <c r="I987" s="3"/>
      <c r="J987" s="3"/>
      <c r="K987" s="3"/>
      <c r="L987" s="3"/>
      <c r="M987" s="3"/>
    </row>
    <row r="988" spans="3:13" ht="13" x14ac:dyDescent="0.15">
      <c r="C988" s="1"/>
      <c r="D988" s="1"/>
      <c r="E988" s="1"/>
      <c r="F988" s="1"/>
      <c r="G988" s="1"/>
      <c r="H988" s="3"/>
      <c r="I988" s="3"/>
      <c r="J988" s="3"/>
      <c r="K988" s="3"/>
      <c r="L988" s="3"/>
      <c r="M988" s="3"/>
    </row>
    <row r="989" spans="3:13" ht="13" x14ac:dyDescent="0.15">
      <c r="C989" s="1"/>
      <c r="D989" s="1"/>
      <c r="E989" s="1"/>
      <c r="F989" s="1"/>
      <c r="G989" s="1"/>
      <c r="H989" s="3"/>
      <c r="I989" s="3"/>
      <c r="J989" s="3"/>
      <c r="K989" s="3"/>
      <c r="L989" s="3"/>
      <c r="M989" s="3"/>
    </row>
    <row r="990" spans="3:13" ht="13" x14ac:dyDescent="0.15">
      <c r="C990" s="1"/>
      <c r="D990" s="1"/>
      <c r="E990" s="1"/>
      <c r="F990" s="1"/>
      <c r="G990" s="1"/>
      <c r="H990" s="3"/>
      <c r="I990" s="3"/>
      <c r="J990" s="3"/>
      <c r="K990" s="3"/>
      <c r="L990" s="3"/>
      <c r="M990" s="3"/>
    </row>
    <row r="991" spans="3:13" ht="13" x14ac:dyDescent="0.15">
      <c r="C991" s="1"/>
      <c r="D991" s="1"/>
      <c r="E991" s="1"/>
      <c r="F991" s="1"/>
      <c r="G991" s="1"/>
      <c r="H991" s="3"/>
      <c r="I991" s="3"/>
      <c r="J991" s="3"/>
      <c r="K991" s="3"/>
      <c r="L991" s="3"/>
      <c r="M991" s="3"/>
    </row>
    <row r="992" spans="3:13" ht="13" x14ac:dyDescent="0.15">
      <c r="C992" s="1"/>
      <c r="D992" s="1"/>
      <c r="E992" s="1"/>
      <c r="F992" s="1"/>
      <c r="G992" s="1"/>
      <c r="H992" s="3"/>
      <c r="I992" s="3"/>
      <c r="J992" s="3"/>
      <c r="K992" s="3"/>
      <c r="L992" s="3"/>
      <c r="M992" s="3"/>
    </row>
    <row r="993" spans="3:13" ht="13" x14ac:dyDescent="0.15">
      <c r="C993" s="1"/>
      <c r="D993" s="1"/>
      <c r="E993" s="1"/>
      <c r="F993" s="1"/>
      <c r="G993" s="1"/>
      <c r="H993" s="3"/>
      <c r="I993" s="3"/>
      <c r="J993" s="3"/>
      <c r="K993" s="3"/>
      <c r="L993" s="3"/>
      <c r="M993" s="3"/>
    </row>
    <row r="994" spans="3:13" ht="13" x14ac:dyDescent="0.15">
      <c r="C994" s="1"/>
      <c r="D994" s="1"/>
      <c r="E994" s="1"/>
      <c r="F994" s="1"/>
      <c r="G994" s="1"/>
      <c r="H994" s="3"/>
      <c r="I994" s="3"/>
      <c r="J994" s="3"/>
      <c r="K994" s="3"/>
      <c r="L994" s="3"/>
      <c r="M994" s="3"/>
    </row>
    <row r="995" spans="3:13" ht="13" x14ac:dyDescent="0.15">
      <c r="C995" s="1"/>
      <c r="D995" s="1"/>
      <c r="E995" s="1"/>
      <c r="F995" s="1"/>
      <c r="G995" s="1"/>
      <c r="H995" s="3"/>
      <c r="I995" s="3"/>
      <c r="J995" s="3"/>
      <c r="K995" s="3"/>
      <c r="L995" s="3"/>
      <c r="M995" s="3"/>
    </row>
    <row r="996" spans="3:13" ht="13" x14ac:dyDescent="0.15">
      <c r="C996" s="1"/>
      <c r="D996" s="1"/>
      <c r="E996" s="1"/>
      <c r="F996" s="1"/>
      <c r="G996" s="1"/>
      <c r="H996" s="3"/>
      <c r="I996" s="3"/>
      <c r="J996" s="3"/>
      <c r="K996" s="3"/>
      <c r="L996" s="3"/>
      <c r="M996" s="3"/>
    </row>
    <row r="997" spans="3:13" ht="13" x14ac:dyDescent="0.15">
      <c r="C997" s="1"/>
      <c r="D997" s="1"/>
      <c r="E997" s="1"/>
      <c r="F997" s="1"/>
      <c r="G997" s="1"/>
      <c r="H997" s="3"/>
      <c r="I997" s="3"/>
      <c r="J997" s="3"/>
      <c r="K997" s="3"/>
      <c r="L997" s="3"/>
      <c r="M997" s="3"/>
    </row>
    <row r="998" spans="3:13" ht="13" x14ac:dyDescent="0.15">
      <c r="C998" s="1"/>
      <c r="D998" s="1"/>
      <c r="E998" s="1"/>
      <c r="F998" s="1"/>
      <c r="G998" s="1"/>
      <c r="H998" s="3"/>
      <c r="I998" s="3"/>
      <c r="J998" s="3"/>
      <c r="K998" s="3"/>
      <c r="L998" s="3"/>
      <c r="M998" s="3"/>
    </row>
    <row r="999" spans="3:13" ht="13" x14ac:dyDescent="0.15">
      <c r="C999" s="1"/>
      <c r="D999" s="1"/>
      <c r="E999" s="1"/>
      <c r="F999" s="1"/>
      <c r="G999" s="1"/>
      <c r="H999" s="3"/>
      <c r="I999" s="3"/>
      <c r="J999" s="3"/>
      <c r="K999" s="3"/>
      <c r="L999" s="3"/>
      <c r="M999" s="3"/>
    </row>
    <row r="1000" spans="3:13" ht="13" x14ac:dyDescent="0.15">
      <c r="C1000" s="1"/>
      <c r="D1000" s="1"/>
      <c r="E1000" s="1"/>
      <c r="F1000" s="1"/>
      <c r="G1000" s="1"/>
      <c r="H1000" s="3"/>
      <c r="I1000" s="3"/>
      <c r="J1000" s="3"/>
      <c r="K1000" s="3"/>
      <c r="L1000" s="3"/>
      <c r="M1000" s="3"/>
    </row>
    <row r="1001" spans="3:13" ht="13" x14ac:dyDescent="0.15">
      <c r="C1001" s="1"/>
      <c r="D1001" s="1"/>
      <c r="E1001" s="1"/>
      <c r="F1001" s="1"/>
      <c r="G1001" s="1"/>
      <c r="H1001" s="3"/>
      <c r="I1001" s="3"/>
      <c r="J1001" s="3"/>
      <c r="K1001" s="3"/>
      <c r="L1001" s="3"/>
      <c r="M1001" s="3"/>
    </row>
    <row r="1002" spans="3:13" ht="13" x14ac:dyDescent="0.15">
      <c r="C1002" s="1"/>
      <c r="D1002" s="1"/>
      <c r="E1002" s="1"/>
      <c r="F1002" s="1"/>
      <c r="G1002" s="1"/>
      <c r="H1002" s="3"/>
      <c r="I1002" s="3"/>
      <c r="J1002" s="3"/>
      <c r="K1002" s="3"/>
      <c r="L1002" s="3"/>
      <c r="M1002" s="3"/>
    </row>
    <row r="1003" spans="3:13" ht="13" x14ac:dyDescent="0.15">
      <c r="C1003" s="1"/>
      <c r="D1003" s="1"/>
      <c r="E1003" s="1"/>
      <c r="F1003" s="1"/>
      <c r="G1003" s="1"/>
      <c r="H1003" s="3"/>
      <c r="I1003" s="3"/>
      <c r="J1003" s="3"/>
      <c r="K1003" s="3"/>
      <c r="L1003" s="3"/>
      <c r="M1003" s="3"/>
    </row>
    <row r="1004" spans="3:13" ht="13" x14ac:dyDescent="0.15">
      <c r="C1004" s="1"/>
      <c r="D1004" s="1"/>
      <c r="E1004" s="1"/>
      <c r="F1004" s="1"/>
      <c r="G1004" s="1"/>
      <c r="H1004" s="3"/>
      <c r="I1004" s="3"/>
      <c r="J1004" s="3"/>
      <c r="K1004" s="3"/>
      <c r="L1004" s="3"/>
      <c r="M1004" s="3"/>
    </row>
    <row r="1005" spans="3:13" ht="13" x14ac:dyDescent="0.15">
      <c r="C1005" s="1"/>
      <c r="D1005" s="1"/>
      <c r="E1005" s="1"/>
      <c r="F1005" s="1"/>
      <c r="G1005" s="1"/>
      <c r="H1005" s="3"/>
      <c r="I1005" s="3"/>
      <c r="J1005" s="3"/>
      <c r="K1005" s="3"/>
      <c r="L1005" s="3"/>
      <c r="M1005" s="3"/>
    </row>
    <row r="1006" spans="3:13" ht="13" x14ac:dyDescent="0.15">
      <c r="C1006" s="1"/>
      <c r="D1006" s="1"/>
      <c r="E1006" s="1"/>
      <c r="F1006" s="1"/>
      <c r="G1006" s="1"/>
      <c r="H1006" s="3"/>
      <c r="I1006" s="3"/>
      <c r="J1006" s="3"/>
      <c r="K1006" s="3"/>
      <c r="L1006" s="3"/>
      <c r="M1006" s="3"/>
    </row>
    <row r="1007" spans="3:13" ht="13" x14ac:dyDescent="0.15">
      <c r="C1007" s="1"/>
      <c r="D1007" s="1"/>
      <c r="E1007" s="1"/>
      <c r="F1007" s="1"/>
      <c r="G1007" s="1"/>
      <c r="H1007" s="3"/>
      <c r="I1007" s="3"/>
      <c r="J1007" s="3"/>
      <c r="K1007" s="3"/>
      <c r="L1007" s="3"/>
      <c r="M1007" s="3"/>
    </row>
    <row r="1008" spans="3:13" ht="13" x14ac:dyDescent="0.15">
      <c r="C1008" s="1"/>
      <c r="D1008" s="1"/>
      <c r="E1008" s="1"/>
      <c r="F1008" s="1"/>
      <c r="G1008" s="1"/>
      <c r="H1008" s="3"/>
      <c r="I1008" s="3"/>
      <c r="J1008" s="3"/>
      <c r="K1008" s="3"/>
      <c r="L1008" s="3"/>
      <c r="M1008" s="3"/>
    </row>
    <row r="1009" spans="3:13" ht="13" x14ac:dyDescent="0.15">
      <c r="C1009" s="1"/>
      <c r="D1009" s="1"/>
      <c r="E1009" s="1"/>
      <c r="F1009" s="1"/>
      <c r="G1009" s="1"/>
      <c r="H1009" s="3"/>
      <c r="I1009" s="3"/>
      <c r="J1009" s="3"/>
      <c r="K1009" s="3"/>
      <c r="L1009" s="3"/>
      <c r="M1009" s="3"/>
    </row>
    <row r="1010" spans="3:13" ht="13" x14ac:dyDescent="0.15">
      <c r="C1010" s="1"/>
      <c r="D1010" s="1"/>
      <c r="E1010" s="1"/>
      <c r="F1010" s="1"/>
      <c r="G1010" s="1"/>
      <c r="H1010" s="3"/>
      <c r="I1010" s="3"/>
      <c r="J1010" s="3"/>
      <c r="K1010" s="3"/>
      <c r="L1010" s="3"/>
      <c r="M1010" s="3"/>
    </row>
    <row r="1011" spans="3:13" ht="13" x14ac:dyDescent="0.15">
      <c r="C1011" s="1"/>
      <c r="D1011" s="1"/>
      <c r="E1011" s="1"/>
      <c r="F1011" s="1"/>
      <c r="G1011" s="1"/>
      <c r="H1011" s="3"/>
      <c r="I1011" s="3"/>
      <c r="J1011" s="3"/>
      <c r="K1011" s="3"/>
      <c r="L1011" s="3"/>
      <c r="M1011" s="3"/>
    </row>
    <row r="1012" spans="3:13" ht="13" x14ac:dyDescent="0.15">
      <c r="C1012" s="1"/>
      <c r="D1012" s="1"/>
      <c r="E1012" s="1"/>
      <c r="F1012" s="1"/>
      <c r="G1012" s="1"/>
      <c r="H1012" s="3"/>
      <c r="I1012" s="3"/>
      <c r="J1012" s="3"/>
      <c r="K1012" s="3"/>
      <c r="L1012" s="3"/>
      <c r="M1012" s="3"/>
    </row>
    <row r="1013" spans="3:13" ht="13" x14ac:dyDescent="0.15">
      <c r="C1013" s="1"/>
      <c r="D1013" s="1"/>
      <c r="E1013" s="1"/>
      <c r="F1013" s="1"/>
      <c r="G1013" s="1"/>
      <c r="H1013" s="3"/>
      <c r="I1013" s="3"/>
      <c r="J1013" s="3"/>
      <c r="K1013" s="3"/>
      <c r="L1013" s="3"/>
      <c r="M1013" s="3"/>
    </row>
    <row r="1014" spans="3:13" ht="13" x14ac:dyDescent="0.15">
      <c r="C1014" s="1"/>
      <c r="D1014" s="1"/>
      <c r="E1014" s="1"/>
      <c r="F1014" s="1"/>
      <c r="G1014" s="1"/>
      <c r="H1014" s="3"/>
      <c r="I1014" s="3"/>
      <c r="J1014" s="3"/>
      <c r="K1014" s="3"/>
      <c r="L1014" s="3"/>
      <c r="M1014" s="3"/>
    </row>
    <row r="1015" spans="3:13" ht="13" x14ac:dyDescent="0.15">
      <c r="C1015" s="1"/>
      <c r="D1015" s="1"/>
      <c r="E1015" s="1"/>
      <c r="F1015" s="1"/>
      <c r="G1015" s="1"/>
      <c r="H1015" s="3"/>
      <c r="I1015" s="3"/>
      <c r="J1015" s="3"/>
      <c r="K1015" s="3"/>
      <c r="L1015" s="3"/>
      <c r="M1015" s="3"/>
    </row>
    <row r="1016" spans="3:13" ht="13" x14ac:dyDescent="0.15">
      <c r="C1016" s="1"/>
      <c r="D1016" s="1"/>
      <c r="E1016" s="1"/>
      <c r="F1016" s="1"/>
      <c r="G1016" s="1"/>
      <c r="H1016" s="3"/>
      <c r="I1016" s="3"/>
      <c r="J1016" s="3"/>
      <c r="K1016" s="3"/>
      <c r="L1016" s="3"/>
      <c r="M1016" s="3"/>
    </row>
    <row r="1017" spans="3:13" ht="13" x14ac:dyDescent="0.15">
      <c r="C1017" s="1"/>
      <c r="D1017" s="1"/>
      <c r="E1017" s="1"/>
      <c r="F1017" s="1"/>
      <c r="G1017" s="1"/>
      <c r="H1017" s="3"/>
      <c r="I1017" s="3"/>
      <c r="J1017" s="3"/>
      <c r="K1017" s="3"/>
      <c r="L1017" s="3"/>
      <c r="M1017" s="3"/>
    </row>
    <row r="1018" spans="3:13" ht="13" x14ac:dyDescent="0.15">
      <c r="C1018" s="1"/>
      <c r="D1018" s="1"/>
      <c r="E1018" s="1"/>
      <c r="F1018" s="1"/>
      <c r="G1018" s="1"/>
      <c r="H1018" s="3"/>
      <c r="I1018" s="3"/>
      <c r="J1018" s="3"/>
      <c r="K1018" s="3"/>
      <c r="L1018" s="3"/>
      <c r="M1018" s="3"/>
    </row>
    <row r="1019" spans="3:13" ht="13" x14ac:dyDescent="0.15">
      <c r="C1019" s="1"/>
      <c r="D1019" s="1"/>
      <c r="E1019" s="1"/>
      <c r="F1019" s="1"/>
      <c r="G1019" s="1"/>
      <c r="H1019" s="3"/>
      <c r="I1019" s="3"/>
      <c r="J1019" s="3"/>
      <c r="K1019" s="3"/>
      <c r="L1019" s="3"/>
      <c r="M1019" s="3"/>
    </row>
    <row r="1020" spans="3:13" ht="13" x14ac:dyDescent="0.15">
      <c r="C1020" s="1"/>
      <c r="D1020" s="1"/>
      <c r="E1020" s="1"/>
      <c r="F1020" s="1"/>
      <c r="G1020" s="1"/>
      <c r="H1020" s="3"/>
      <c r="I1020" s="3"/>
      <c r="J1020" s="3"/>
      <c r="K1020" s="3"/>
      <c r="L1020" s="3"/>
      <c r="M1020" s="3"/>
    </row>
    <row r="1021" spans="3:13" ht="13" x14ac:dyDescent="0.15">
      <c r="C1021" s="1"/>
      <c r="D1021" s="1"/>
      <c r="E1021" s="1"/>
      <c r="F1021" s="1"/>
      <c r="G1021" s="1"/>
      <c r="H1021" s="3"/>
      <c r="I1021" s="3"/>
      <c r="J1021" s="3"/>
      <c r="K1021" s="3"/>
      <c r="L1021" s="3"/>
      <c r="M1021" s="3"/>
    </row>
    <row r="1022" spans="3:13" ht="13" x14ac:dyDescent="0.15">
      <c r="C1022" s="1"/>
      <c r="D1022" s="1"/>
      <c r="E1022" s="1"/>
      <c r="F1022" s="1"/>
      <c r="G1022" s="1"/>
      <c r="H1022" s="3"/>
      <c r="I1022" s="3"/>
      <c r="J1022" s="3"/>
      <c r="K1022" s="3"/>
      <c r="L1022" s="3"/>
      <c r="M1022" s="3"/>
    </row>
    <row r="1023" spans="3:13" ht="13" x14ac:dyDescent="0.15">
      <c r="C1023" s="1"/>
      <c r="D1023" s="1"/>
      <c r="E1023" s="1"/>
      <c r="F1023" s="1"/>
      <c r="G1023" s="1"/>
      <c r="H1023" s="3"/>
      <c r="I1023" s="3"/>
      <c r="J1023" s="3"/>
      <c r="K1023" s="3"/>
      <c r="L1023" s="3"/>
      <c r="M1023" s="3"/>
    </row>
    <row r="1024" spans="3:13" ht="13" x14ac:dyDescent="0.15">
      <c r="C1024" s="1"/>
      <c r="D1024" s="1"/>
      <c r="E1024" s="1"/>
      <c r="F1024" s="1"/>
      <c r="G1024" s="1"/>
      <c r="H1024" s="3"/>
      <c r="I1024" s="3"/>
      <c r="J1024" s="3"/>
      <c r="K1024" s="3"/>
      <c r="L1024" s="3"/>
      <c r="M1024" s="3"/>
    </row>
    <row r="1025" spans="3:13" ht="13" x14ac:dyDescent="0.15">
      <c r="C1025" s="1"/>
      <c r="D1025" s="1"/>
      <c r="E1025" s="1"/>
      <c r="F1025" s="1"/>
      <c r="G1025" s="1"/>
      <c r="H1025" s="3"/>
      <c r="I1025" s="3"/>
      <c r="J1025" s="3"/>
      <c r="K1025" s="3"/>
      <c r="L1025" s="3"/>
      <c r="M1025" s="3"/>
    </row>
    <row r="1026" spans="3:13" ht="13" x14ac:dyDescent="0.15">
      <c r="C1026" s="1"/>
      <c r="D1026" s="1"/>
      <c r="E1026" s="1"/>
      <c r="F1026" s="1"/>
      <c r="G1026" s="1"/>
      <c r="H1026" s="3"/>
      <c r="I1026" s="3"/>
      <c r="J1026" s="3"/>
      <c r="K1026" s="3"/>
      <c r="L1026" s="3"/>
      <c r="M1026" s="3"/>
    </row>
    <row r="1027" spans="3:13" ht="13" x14ac:dyDescent="0.15">
      <c r="C1027" s="1"/>
      <c r="D1027" s="1"/>
      <c r="E1027" s="1"/>
      <c r="F1027" s="1"/>
      <c r="G1027" s="1"/>
      <c r="H1027" s="3"/>
      <c r="I1027" s="3"/>
      <c r="J1027" s="3"/>
      <c r="K1027" s="3"/>
      <c r="L1027" s="3"/>
      <c r="M1027" s="3"/>
    </row>
    <row r="1028" spans="3:13" ht="13" x14ac:dyDescent="0.15">
      <c r="C1028" s="1"/>
      <c r="D1028" s="1"/>
      <c r="E1028" s="1"/>
      <c r="F1028" s="1"/>
      <c r="G1028" s="1"/>
      <c r="H1028" s="3"/>
      <c r="I1028" s="3"/>
      <c r="J1028" s="3"/>
      <c r="K1028" s="3"/>
      <c r="L1028" s="3"/>
      <c r="M1028" s="3"/>
    </row>
    <row r="1029" spans="3:13" ht="13" x14ac:dyDescent="0.15">
      <c r="C1029" s="1"/>
      <c r="D1029" s="1"/>
      <c r="E1029" s="1"/>
      <c r="F1029" s="1"/>
      <c r="G1029" s="1"/>
      <c r="H1029" s="3"/>
      <c r="I1029" s="3"/>
      <c r="J1029" s="3"/>
      <c r="K1029" s="3"/>
      <c r="L1029" s="3"/>
      <c r="M1029" s="3"/>
    </row>
    <row r="1030" spans="3:13" ht="13" x14ac:dyDescent="0.15">
      <c r="C1030" s="1"/>
      <c r="D1030" s="1"/>
      <c r="E1030" s="1"/>
      <c r="F1030" s="1"/>
      <c r="G1030" s="1"/>
      <c r="H1030" s="3"/>
      <c r="I1030" s="3"/>
      <c r="J1030" s="3"/>
      <c r="K1030" s="3"/>
      <c r="L1030" s="3"/>
      <c r="M1030" s="3"/>
    </row>
    <row r="1031" spans="3:13" ht="13" x14ac:dyDescent="0.15">
      <c r="C1031" s="1"/>
      <c r="D1031" s="1"/>
      <c r="E1031" s="1"/>
      <c r="F1031" s="1"/>
      <c r="G1031" s="1"/>
      <c r="H1031" s="3"/>
      <c r="I1031" s="3"/>
      <c r="J1031" s="3"/>
      <c r="K1031" s="3"/>
      <c r="L1031" s="3"/>
      <c r="M1031" s="3"/>
    </row>
    <row r="1032" spans="3:13" ht="13" x14ac:dyDescent="0.15">
      <c r="C1032" s="1"/>
      <c r="D1032" s="1"/>
      <c r="E1032" s="1"/>
      <c r="F1032" s="1"/>
      <c r="G1032" s="1"/>
      <c r="H1032" s="3"/>
      <c r="I1032" s="3"/>
      <c r="J1032" s="3"/>
      <c r="K1032" s="3"/>
      <c r="L1032" s="3"/>
      <c r="M1032" s="3"/>
    </row>
    <row r="1033" spans="3:13" ht="13" x14ac:dyDescent="0.15">
      <c r="C1033" s="1"/>
      <c r="D1033" s="1"/>
      <c r="E1033" s="1"/>
      <c r="F1033" s="1"/>
      <c r="G1033" s="1"/>
      <c r="H1033" s="3"/>
      <c r="I1033" s="3"/>
      <c r="J1033" s="3"/>
      <c r="K1033" s="3"/>
      <c r="L1033" s="3"/>
      <c r="M1033" s="3"/>
    </row>
    <row r="1034" spans="3:13" ht="13" x14ac:dyDescent="0.15">
      <c r="C1034" s="1"/>
      <c r="D1034" s="1"/>
      <c r="E1034" s="1"/>
      <c r="F1034" s="1"/>
      <c r="G1034" s="1"/>
      <c r="H1034" s="3"/>
      <c r="I1034" s="3"/>
      <c r="J1034" s="3"/>
      <c r="K1034" s="3"/>
      <c r="L1034" s="3"/>
      <c r="M1034" s="3"/>
    </row>
    <row r="1035" spans="3:13" ht="13" x14ac:dyDescent="0.15">
      <c r="C1035" s="1"/>
      <c r="D1035" s="1"/>
      <c r="E1035" s="1"/>
      <c r="F1035" s="1"/>
      <c r="G1035" s="1"/>
      <c r="H1035" s="3"/>
      <c r="I1035" s="3"/>
      <c r="J1035" s="3"/>
      <c r="K1035" s="3"/>
      <c r="L1035" s="3"/>
      <c r="M1035" s="3"/>
    </row>
    <row r="1036" spans="3:13" ht="13" x14ac:dyDescent="0.15">
      <c r="C1036" s="1"/>
      <c r="D1036" s="1"/>
      <c r="E1036" s="1"/>
      <c r="F1036" s="1"/>
      <c r="G1036" s="1"/>
      <c r="H1036" s="3"/>
      <c r="I1036" s="3"/>
      <c r="J1036" s="3"/>
      <c r="K1036" s="3"/>
      <c r="L1036" s="3"/>
      <c r="M1036" s="3"/>
    </row>
    <row r="1037" spans="3:13" ht="13" x14ac:dyDescent="0.15">
      <c r="C1037" s="1"/>
      <c r="D1037" s="1"/>
      <c r="E1037" s="1"/>
      <c r="F1037" s="1"/>
      <c r="G1037" s="1"/>
      <c r="H1037" s="3"/>
      <c r="I1037" s="3"/>
      <c r="J1037" s="3"/>
      <c r="K1037" s="3"/>
      <c r="L1037" s="3"/>
      <c r="M1037" s="3"/>
    </row>
    <row r="1038" spans="3:13" ht="13" x14ac:dyDescent="0.15">
      <c r="C1038" s="1"/>
      <c r="D1038" s="1"/>
      <c r="E1038" s="1"/>
      <c r="F1038" s="1"/>
      <c r="G1038" s="1"/>
      <c r="H1038" s="3"/>
      <c r="I1038" s="3"/>
      <c r="J1038" s="3"/>
      <c r="K1038" s="3"/>
      <c r="L1038" s="3"/>
      <c r="M1038" s="3"/>
    </row>
    <row r="1039" spans="3:13" ht="13" x14ac:dyDescent="0.15">
      <c r="C1039" s="1"/>
      <c r="D1039" s="1"/>
      <c r="E1039" s="1"/>
      <c r="F1039" s="1"/>
      <c r="G1039" s="1"/>
      <c r="H1039" s="3"/>
      <c r="I1039" s="3"/>
      <c r="J1039" s="3"/>
      <c r="K1039" s="3"/>
      <c r="L1039" s="3"/>
      <c r="M1039" s="3"/>
    </row>
    <row r="1040" spans="3:13" ht="13" x14ac:dyDescent="0.15">
      <c r="C1040" s="1"/>
      <c r="D1040" s="1"/>
      <c r="E1040" s="1"/>
      <c r="F1040" s="1"/>
      <c r="G1040" s="1"/>
      <c r="H1040" s="3"/>
      <c r="I1040" s="3"/>
      <c r="J1040" s="3"/>
      <c r="K1040" s="3"/>
      <c r="L1040" s="3"/>
      <c r="M1040" s="3"/>
    </row>
    <row r="1041" spans="3:13" ht="13" x14ac:dyDescent="0.15">
      <c r="C1041" s="1"/>
      <c r="D1041" s="1"/>
      <c r="E1041" s="1"/>
      <c r="F1041" s="1"/>
      <c r="G1041" s="1"/>
      <c r="H1041" s="3"/>
      <c r="I1041" s="3"/>
      <c r="J1041" s="3"/>
      <c r="K1041" s="3"/>
      <c r="L1041" s="3"/>
      <c r="M1041" s="3"/>
    </row>
    <row r="1042" spans="3:13" ht="13" x14ac:dyDescent="0.15">
      <c r="C1042" s="1"/>
      <c r="D1042" s="1"/>
      <c r="E1042" s="1"/>
      <c r="F1042" s="1"/>
      <c r="G1042" s="1"/>
      <c r="H1042" s="3"/>
      <c r="I1042" s="3"/>
      <c r="J1042" s="3"/>
      <c r="K1042" s="3"/>
      <c r="L1042" s="3"/>
      <c r="M1042" s="3"/>
    </row>
    <row r="1043" spans="3:13" ht="13" x14ac:dyDescent="0.15">
      <c r="C1043" s="1"/>
      <c r="D1043" s="1"/>
      <c r="E1043" s="1"/>
      <c r="F1043" s="1"/>
      <c r="G1043" s="1"/>
      <c r="H1043" s="3"/>
      <c r="I1043" s="3"/>
      <c r="J1043" s="3"/>
      <c r="K1043" s="3"/>
      <c r="L1043" s="3"/>
      <c r="M1043" s="3"/>
    </row>
    <row r="1044" spans="3:13" ht="13" x14ac:dyDescent="0.15">
      <c r="C1044" s="1"/>
      <c r="D1044" s="1"/>
      <c r="E1044" s="1"/>
      <c r="F1044" s="1"/>
      <c r="G1044" s="1"/>
      <c r="H1044" s="3"/>
      <c r="I1044" s="3"/>
      <c r="J1044" s="3"/>
      <c r="K1044" s="3"/>
      <c r="L1044" s="3"/>
      <c r="M1044" s="3"/>
    </row>
    <row r="1045" spans="3:13" ht="13" x14ac:dyDescent="0.15">
      <c r="C1045" s="1"/>
      <c r="D1045" s="1"/>
      <c r="E1045" s="1"/>
      <c r="F1045" s="1"/>
      <c r="G1045" s="1"/>
      <c r="H1045" s="3"/>
      <c r="I1045" s="3"/>
      <c r="J1045" s="3"/>
      <c r="K1045" s="3"/>
      <c r="L1045" s="3"/>
      <c r="M1045" s="3"/>
    </row>
    <row r="1046" spans="3:13" ht="13" x14ac:dyDescent="0.15">
      <c r="C1046" s="1"/>
      <c r="D1046" s="1"/>
      <c r="E1046" s="1"/>
      <c r="F1046" s="1"/>
      <c r="G1046" s="1"/>
      <c r="H1046" s="3"/>
      <c r="I1046" s="3"/>
      <c r="J1046" s="3"/>
      <c r="K1046" s="3"/>
      <c r="L1046" s="3"/>
      <c r="M1046" s="3"/>
    </row>
    <row r="1047" spans="3:13" ht="13" x14ac:dyDescent="0.15">
      <c r="C1047" s="1"/>
      <c r="D1047" s="1"/>
      <c r="E1047" s="1"/>
      <c r="F1047" s="1"/>
      <c r="G1047" s="1"/>
      <c r="H1047" s="3"/>
      <c r="I1047" s="3"/>
      <c r="J1047" s="3"/>
      <c r="K1047" s="3"/>
      <c r="L1047" s="3"/>
      <c r="M1047" s="3"/>
    </row>
    <row r="1048" spans="3:13" ht="13" x14ac:dyDescent="0.15">
      <c r="C1048" s="1"/>
      <c r="D1048" s="1"/>
      <c r="E1048" s="1"/>
      <c r="F1048" s="1"/>
      <c r="G1048" s="1"/>
      <c r="H1048" s="3"/>
      <c r="I1048" s="3"/>
      <c r="J1048" s="3"/>
      <c r="K1048" s="3"/>
      <c r="L1048" s="3"/>
      <c r="M1048" s="3"/>
    </row>
    <row r="1049" spans="3:13" ht="13" x14ac:dyDescent="0.15">
      <c r="C1049" s="1"/>
      <c r="D1049" s="1"/>
      <c r="E1049" s="1"/>
      <c r="F1049" s="1"/>
      <c r="G1049" s="1"/>
      <c r="H1049" s="3"/>
      <c r="I1049" s="3"/>
      <c r="J1049" s="3"/>
      <c r="K1049" s="3"/>
      <c r="L1049" s="3"/>
      <c r="M1049" s="3"/>
    </row>
    <row r="1050" spans="3:13" ht="13" x14ac:dyDescent="0.15">
      <c r="C1050" s="1"/>
      <c r="D1050" s="1"/>
      <c r="E1050" s="1"/>
      <c r="F1050" s="1"/>
      <c r="G1050" s="1"/>
      <c r="H1050" s="3"/>
      <c r="I1050" s="3"/>
      <c r="J1050" s="3"/>
      <c r="K1050" s="3"/>
      <c r="L1050" s="3"/>
      <c r="M1050" s="3"/>
    </row>
  </sheetData>
  <sheetProtection password="8558" sheet="1" objects="1" scenarios="1"/>
  <mergeCells count="8">
    <mergeCell ref="B72:G72"/>
    <mergeCell ref="A1:F1"/>
    <mergeCell ref="A2:F2"/>
    <mergeCell ref="H3:M3"/>
    <mergeCell ref="B13:G13"/>
    <mergeCell ref="B22:G22"/>
    <mergeCell ref="B33:G33"/>
    <mergeCell ref="B57:G57"/>
  </mergeCells>
  <dataValidations count="7">
    <dataValidation type="list" allowBlank="1" showErrorMessage="1" sqref="D75:D76">
      <formula1>"Select,High,Uncertain,Low"</formula1>
    </dataValidation>
    <dataValidation type="list" allowBlank="1" showErrorMessage="1" sqref="D62:D63">
      <formula1>"Select,High,Intermediate,Low"</formula1>
    </dataValidation>
    <dataValidation allowBlank="1" showErrorMessage="1" sqref="C31:C32 E29:E30 C90 F21:G21 C49:E49 D44:D45 D71:G71 D27:D30 C28 C84 F44 C39:C45 D39:E42 D78:D80 E63:E66 G78:G80"/>
    <dataValidation type="list" allowBlank="1" showErrorMessage="1" sqref="F45:F46 G44:G46 C21:E21 E44:E46">
      <formula1>"Select,Yes,No"</formula1>
    </dataValidation>
    <dataValidation allowBlank="1" showInputMessage="1" showErrorMessage="1" prompt="Click and Select Country" sqref="C14:C20 C24:C27 C29:C30 C59:C61 C65 C52:C54 C6:C9"/>
    <dataValidation type="list" allowBlank="1" showErrorMessage="1" sqref="C10:G10">
      <formula1>#REF!</formula1>
    </dataValidation>
    <dataValidation type="list" allowBlank="1" showInputMessage="1" showErrorMessage="1" prompt="Click and Select Country" sqref="E10:G10">
      <formula1>#REF!</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Click and Select Country">
          <x14:formula1>
            <xm:f>DATA!$A$3:$A$55</xm:f>
          </x14:formula1>
          <xm:sqref>D6:D10 C10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70C0"/>
  </sheetPr>
  <dimension ref="A1:O39"/>
  <sheetViews>
    <sheetView showGridLines="0" zoomScale="40" zoomScaleNormal="40" zoomScalePageLayoutView="40" workbookViewId="0">
      <selection activeCell="V30" sqref="V30"/>
    </sheetView>
  </sheetViews>
  <sheetFormatPr baseColWidth="10" defaultColWidth="8.83203125" defaultRowHeight="13" x14ac:dyDescent="0.15"/>
  <cols>
    <col min="1" max="1" width="11.5" customWidth="1"/>
    <col min="2" max="2" width="45.83203125" customWidth="1"/>
    <col min="3" max="3" width="20.1640625" style="42" customWidth="1"/>
    <col min="4" max="4" width="19.83203125" customWidth="1"/>
    <col min="5" max="5" width="26.6640625" customWidth="1"/>
    <col min="6" max="6" width="20.5" customWidth="1"/>
    <col min="7" max="7" width="17" customWidth="1"/>
    <col min="8" max="8" width="9.5" style="42" customWidth="1"/>
    <col min="9" max="10" width="11.5" customWidth="1"/>
    <col min="11" max="11" width="15.83203125" customWidth="1"/>
    <col min="12" max="12" width="15" customWidth="1"/>
    <col min="13" max="13" width="26.5" customWidth="1"/>
    <col min="14" max="14" width="14" customWidth="1"/>
    <col min="15" max="15" width="16.5" customWidth="1"/>
    <col min="16" max="16" width="19.5" customWidth="1"/>
  </cols>
  <sheetData>
    <row r="1" spans="1:15" ht="28" x14ac:dyDescent="0.3">
      <c r="A1" s="577" t="s">
        <v>438</v>
      </c>
      <c r="B1" s="577"/>
      <c r="C1" s="577"/>
      <c r="D1" s="577"/>
      <c r="E1" s="577"/>
      <c r="F1" s="577"/>
      <c r="G1" s="287"/>
      <c r="H1"/>
      <c r="I1" s="42"/>
    </row>
    <row r="2" spans="1:15" ht="70.5" customHeight="1" x14ac:dyDescent="0.15">
      <c r="A2" s="594" t="s">
        <v>439</v>
      </c>
      <c r="B2" s="594"/>
      <c r="C2" s="594"/>
      <c r="D2" s="594"/>
      <c r="E2" s="594"/>
      <c r="F2" s="594"/>
      <c r="G2" s="300"/>
      <c r="H2" s="300"/>
      <c r="I2" s="300"/>
      <c r="J2" s="300"/>
      <c r="K2" s="300"/>
      <c r="L2" s="300"/>
    </row>
    <row r="3" spans="1:15" ht="12.75" customHeight="1" x14ac:dyDescent="0.15">
      <c r="A3" s="300"/>
      <c r="B3" s="300"/>
      <c r="C3" s="300"/>
      <c r="D3" s="300"/>
      <c r="E3" s="300"/>
      <c r="F3" s="300"/>
      <c r="G3" s="300"/>
      <c r="H3" s="300"/>
      <c r="I3" s="300"/>
      <c r="J3" s="300"/>
      <c r="K3" s="300"/>
      <c r="L3" s="300"/>
    </row>
    <row r="4" spans="1:15" ht="14" thickBot="1" x14ac:dyDescent="0.2"/>
    <row r="5" spans="1:15" s="108" customFormat="1" ht="22.5" customHeight="1" thickBot="1" x14ac:dyDescent="0.2">
      <c r="B5" s="279" t="s">
        <v>440</v>
      </c>
      <c r="C5" s="293" t="str">
        <f>'DIRI WORKBOOK'!C6</f>
        <v>Ghana</v>
      </c>
    </row>
    <row r="6" spans="1:15" x14ac:dyDescent="0.15">
      <c r="H6" s="64"/>
    </row>
    <row r="7" spans="1:15" x14ac:dyDescent="0.15">
      <c r="H7" s="64"/>
    </row>
    <row r="8" spans="1:15" ht="31" customHeight="1" x14ac:dyDescent="0.15">
      <c r="B8" s="597" t="s">
        <v>441</v>
      </c>
      <c r="C8" s="597"/>
      <c r="D8" s="597"/>
      <c r="E8" s="597"/>
      <c r="F8" s="597"/>
      <c r="G8" s="108"/>
      <c r="H8" s="64"/>
      <c r="I8" s="630" t="s">
        <v>442</v>
      </c>
      <c r="J8" s="631"/>
      <c r="K8" s="631"/>
      <c r="L8" s="631"/>
      <c r="M8" s="631"/>
      <c r="N8" s="631"/>
      <c r="O8" s="632"/>
    </row>
    <row r="9" spans="1:15" ht="36.75" customHeight="1" x14ac:dyDescent="0.15">
      <c r="B9" s="636" t="s">
        <v>443</v>
      </c>
      <c r="C9" s="637"/>
      <c r="D9" s="297" t="s">
        <v>444</v>
      </c>
      <c r="E9" s="299" t="s">
        <v>445</v>
      </c>
      <c r="F9" s="294" t="s">
        <v>509</v>
      </c>
      <c r="G9" s="313"/>
      <c r="H9"/>
    </row>
    <row r="10" spans="1:15" ht="35.5" customHeight="1" x14ac:dyDescent="0.15">
      <c r="B10" s="613" t="s">
        <v>446</v>
      </c>
      <c r="C10" s="613"/>
      <c r="D10" s="308">
        <f>'DIRI WORKBOOK'!C8/1000000</f>
        <v>47330.016342573399</v>
      </c>
      <c r="E10" s="309">
        <v>25000</v>
      </c>
      <c r="F10" s="304">
        <f>IF(D10&gt;E10,1,0)</f>
        <v>1</v>
      </c>
      <c r="G10" s="314"/>
      <c r="H10" s="64"/>
      <c r="I10" s="621" t="s">
        <v>1018</v>
      </c>
      <c r="J10" s="622"/>
      <c r="K10" s="622"/>
      <c r="L10" s="622"/>
      <c r="M10" s="622"/>
      <c r="N10" s="622"/>
      <c r="O10" s="623"/>
    </row>
    <row r="11" spans="1:15" ht="35.5" customHeight="1" x14ac:dyDescent="0.15">
      <c r="B11" s="613" t="str">
        <f>'DIRI WORKBOOK'!B60</f>
        <v>Bilateral formal remittance estimate (US $ millions)</v>
      </c>
      <c r="C11" s="613"/>
      <c r="D11" s="308">
        <f>'DIRI WORKBOOK'!C60</f>
        <v>2190.3000000000002</v>
      </c>
      <c r="E11" s="310">
        <v>1000</v>
      </c>
      <c r="F11" s="304">
        <f>IF(D11&gt;E11,1,0)</f>
        <v>1</v>
      </c>
      <c r="G11" s="314"/>
      <c r="H11" s="83"/>
      <c r="I11" s="624"/>
      <c r="J11" s="625"/>
      <c r="K11" s="625"/>
      <c r="L11" s="625"/>
      <c r="M11" s="625"/>
      <c r="N11" s="625"/>
      <c r="O11" s="626"/>
    </row>
    <row r="12" spans="1:15" ht="35.5" customHeight="1" x14ac:dyDescent="0.15">
      <c r="B12" s="613" t="str">
        <f>'DIRI WORKBOOK'!B59</f>
        <v>Total Diaspora population (Formal estimates)</v>
      </c>
      <c r="C12" s="613"/>
      <c r="D12" s="308">
        <f>'DIRI WORKBOOK'!C59</f>
        <v>417642</v>
      </c>
      <c r="E12" s="309"/>
      <c r="F12" s="304"/>
      <c r="G12" s="314"/>
      <c r="I12" s="624"/>
      <c r="J12" s="625"/>
      <c r="K12" s="625"/>
      <c r="L12" s="625"/>
      <c r="M12" s="625"/>
      <c r="N12" s="625"/>
      <c r="O12" s="626"/>
    </row>
    <row r="13" spans="1:15" ht="35.5" customHeight="1" x14ac:dyDescent="0.15">
      <c r="B13" s="619" t="s">
        <v>447</v>
      </c>
      <c r="C13" s="620"/>
      <c r="D13" s="305">
        <f>'DIRI WORKBOOK'!C61</f>
        <v>0.56342319268057017</v>
      </c>
      <c r="E13" s="311">
        <v>0.5</v>
      </c>
      <c r="F13" s="304">
        <f t="shared" ref="F13:F14" si="0">IF(D13&gt;E13,1,0)</f>
        <v>1</v>
      </c>
      <c r="G13" s="314"/>
      <c r="H13" s="83"/>
      <c r="I13" s="624"/>
      <c r="J13" s="625"/>
      <c r="K13" s="625"/>
      <c r="L13" s="625"/>
      <c r="M13" s="625"/>
      <c r="N13" s="625"/>
      <c r="O13" s="626"/>
    </row>
    <row r="14" spans="1:15" ht="35.5" customHeight="1" x14ac:dyDescent="0.15">
      <c r="B14" s="619" t="s">
        <v>448</v>
      </c>
      <c r="C14" s="620"/>
      <c r="D14" s="308">
        <f>D13*D12</f>
        <v>235309.1890374987</v>
      </c>
      <c r="E14" s="312">
        <v>250000</v>
      </c>
      <c r="F14" s="304">
        <f t="shared" si="0"/>
        <v>0</v>
      </c>
      <c r="G14" s="314"/>
      <c r="H14" s="11"/>
      <c r="I14" s="627"/>
      <c r="J14" s="628"/>
      <c r="K14" s="628"/>
      <c r="L14" s="628"/>
      <c r="M14" s="628"/>
      <c r="N14" s="628"/>
      <c r="O14" s="629"/>
    </row>
    <row r="15" spans="1:15" ht="33" customHeight="1" x14ac:dyDescent="0.15">
      <c r="B15" s="281"/>
      <c r="C15" s="281"/>
      <c r="D15" s="295"/>
      <c r="E15" s="296"/>
      <c r="F15" s="296"/>
      <c r="G15" s="296"/>
      <c r="H15" s="11"/>
      <c r="I15" s="502"/>
      <c r="J15" s="502"/>
      <c r="K15" s="502"/>
      <c r="L15" s="502"/>
      <c r="M15" s="502"/>
      <c r="N15" s="502"/>
      <c r="O15" s="502"/>
    </row>
    <row r="16" spans="1:15" ht="48.75" customHeight="1" x14ac:dyDescent="0.15">
      <c r="B16" s="530"/>
      <c r="D16" s="611" t="s">
        <v>449</v>
      </c>
      <c r="E16" s="612"/>
      <c r="F16" s="304">
        <f>SUM(F10:F14)</f>
        <v>3</v>
      </c>
      <c r="G16" s="298" t="s">
        <v>450</v>
      </c>
      <c r="I16" s="633" t="s">
        <v>451</v>
      </c>
      <c r="J16" s="634"/>
      <c r="K16" s="634"/>
      <c r="L16" s="634"/>
      <c r="M16" s="634"/>
      <c r="N16" s="634"/>
      <c r="O16" s="635"/>
    </row>
    <row r="17" spans="2:15" ht="31.5" customHeight="1" x14ac:dyDescent="0.2">
      <c r="B17" s="531"/>
      <c r="D17" s="614"/>
      <c r="E17" s="614"/>
      <c r="F17" s="117"/>
      <c r="G17" s="117"/>
      <c r="H17" s="11"/>
      <c r="I17" s="217"/>
      <c r="J17" s="218"/>
      <c r="K17" s="218"/>
      <c r="L17" s="218"/>
      <c r="M17" s="218"/>
      <c r="N17" s="218"/>
      <c r="O17" s="218"/>
    </row>
    <row r="18" spans="2:15" ht="16" x14ac:dyDescent="0.2">
      <c r="E18" s="117"/>
      <c r="F18" s="117"/>
      <c r="G18" s="117"/>
      <c r="H18" s="11"/>
      <c r="I18" s="217"/>
      <c r="J18" s="218"/>
      <c r="K18" s="218"/>
      <c r="L18" s="218"/>
      <c r="M18" s="218"/>
      <c r="N18" s="218"/>
      <c r="O18" s="218"/>
    </row>
    <row r="19" spans="2:15" ht="16" x14ac:dyDescent="0.2">
      <c r="E19" s="117"/>
      <c r="F19" s="117"/>
      <c r="G19" s="117"/>
      <c r="H19" s="11"/>
      <c r="I19" s="217"/>
      <c r="J19" s="218"/>
      <c r="K19" s="218"/>
      <c r="L19" s="218"/>
      <c r="M19" s="218"/>
      <c r="N19" s="218"/>
      <c r="O19" s="218"/>
    </row>
    <row r="20" spans="2:15" ht="16" x14ac:dyDescent="0.2">
      <c r="E20" s="117"/>
      <c r="F20" s="117"/>
      <c r="G20" s="117"/>
      <c r="H20" s="11"/>
      <c r="I20" s="217"/>
      <c r="J20" s="218"/>
      <c r="K20" s="218"/>
      <c r="L20" s="218"/>
      <c r="M20" s="218"/>
      <c r="N20" s="218"/>
      <c r="O20" s="218"/>
    </row>
    <row r="21" spans="2:15" ht="32.5" customHeight="1" x14ac:dyDescent="0.2">
      <c r="B21" s="597" t="s">
        <v>452</v>
      </c>
      <c r="C21" s="597"/>
      <c r="D21" s="597"/>
      <c r="E21" s="117"/>
      <c r="F21" s="117"/>
      <c r="G21" s="117"/>
      <c r="H21" s="11"/>
      <c r="I21" s="217"/>
      <c r="J21" s="218"/>
      <c r="K21" s="218"/>
      <c r="L21" s="218"/>
      <c r="M21" s="218"/>
      <c r="N21" s="218"/>
      <c r="O21" s="218"/>
    </row>
    <row r="22" spans="2:15" ht="60.75" customHeight="1" x14ac:dyDescent="0.2">
      <c r="B22" s="613" t="str">
        <f>'DIRI WORKBOOK'!B17</f>
        <v>Government debt level, % GDP</v>
      </c>
      <c r="C22" s="613"/>
      <c r="D22" s="303">
        <f>'DIRI WORKBOOK'!C17</f>
        <v>70.5</v>
      </c>
      <c r="E22" s="117"/>
      <c r="F22" s="74"/>
      <c r="G22" s="74"/>
      <c r="H22" s="11"/>
      <c r="I22" s="638" t="s">
        <v>453</v>
      </c>
      <c r="J22" s="639"/>
      <c r="K22" s="639"/>
      <c r="L22" s="639"/>
      <c r="M22" s="639"/>
      <c r="N22" s="639"/>
      <c r="O22" s="640"/>
    </row>
    <row r="23" spans="2:15" ht="68.5" customHeight="1" x14ac:dyDescent="0.2">
      <c r="B23" s="613" t="str">
        <f>'DIRI WORKBOOK'!B27</f>
        <v>Government default on bonds / overstretched</v>
      </c>
      <c r="C23" s="613"/>
      <c r="D23" s="304" t="str">
        <f>'DIRI WORKBOOK'!C27</f>
        <v>Yes</v>
      </c>
      <c r="E23" s="117"/>
      <c r="F23" s="74"/>
      <c r="G23" s="74"/>
      <c r="H23" s="11"/>
      <c r="I23" s="638" t="s">
        <v>1019</v>
      </c>
      <c r="J23" s="639"/>
      <c r="K23" s="639"/>
      <c r="L23" s="639"/>
      <c r="M23" s="639"/>
      <c r="N23" s="639"/>
      <c r="O23" s="640"/>
    </row>
    <row r="24" spans="2:15" ht="68.5" customHeight="1" x14ac:dyDescent="0.2">
      <c r="B24" s="619" t="s">
        <v>454</v>
      </c>
      <c r="C24" s="620"/>
      <c r="D24" s="305">
        <f>'DIRI WORKBOOK'!C44</f>
        <v>9.9000000000000005E-2</v>
      </c>
      <c r="E24" s="117"/>
      <c r="F24" s="74"/>
      <c r="G24" s="74"/>
      <c r="H24" s="11"/>
      <c r="I24" s="648"/>
      <c r="J24" s="648"/>
      <c r="K24" s="648"/>
      <c r="L24" s="648"/>
      <c r="M24" s="648"/>
      <c r="N24" s="648"/>
      <c r="O24" s="648"/>
    </row>
    <row r="25" spans="2:15" ht="99" customHeight="1" x14ac:dyDescent="0.15">
      <c r="B25" s="613" t="str">
        <f>'DIRI WORKBOOK'!B52</f>
        <v>Restricted currencies</v>
      </c>
      <c r="C25" s="613"/>
      <c r="D25" s="306" t="str">
        <f>'DIRI WORKBOOK'!C52</f>
        <v>Yes</v>
      </c>
      <c r="E25" s="288"/>
      <c r="F25" s="11"/>
      <c r="G25" s="11"/>
      <c r="H25" s="83"/>
      <c r="I25" s="641" t="s">
        <v>1020</v>
      </c>
      <c r="J25" s="642"/>
      <c r="K25" s="642"/>
      <c r="L25" s="642"/>
      <c r="M25" s="642"/>
      <c r="N25" s="642"/>
      <c r="O25" s="643"/>
    </row>
    <row r="26" spans="2:15" ht="38.25" customHeight="1" x14ac:dyDescent="0.2">
      <c r="B26" s="615"/>
      <c r="C26" s="615"/>
      <c r="D26" s="289"/>
      <c r="E26" s="117"/>
      <c r="F26" s="11"/>
      <c r="G26" s="11"/>
      <c r="H26" s="83"/>
      <c r="I26" s="84"/>
      <c r="J26" s="84"/>
      <c r="K26" s="84"/>
      <c r="L26" s="84"/>
      <c r="M26" s="84"/>
      <c r="N26" s="84"/>
      <c r="O26" s="84"/>
    </row>
    <row r="27" spans="2:15" ht="33" customHeight="1" x14ac:dyDescent="0.2">
      <c r="B27" s="597" t="s">
        <v>455</v>
      </c>
      <c r="C27" s="597"/>
      <c r="D27" s="597"/>
      <c r="E27" s="290"/>
      <c r="F27" s="11"/>
      <c r="G27" s="11"/>
      <c r="H27" s="83"/>
    </row>
    <row r="28" spans="2:15" s="108" customFormat="1" ht="34.5" customHeight="1" x14ac:dyDescent="0.15">
      <c r="B28" s="616" t="s">
        <v>456</v>
      </c>
      <c r="C28" s="307" t="s">
        <v>457</v>
      </c>
      <c r="D28" s="303">
        <f>'DIRI WORKBOOK'!C24</f>
        <v>76</v>
      </c>
      <c r="E28" s="281"/>
      <c r="H28" s="302"/>
      <c r="I28" s="644" t="s">
        <v>1021</v>
      </c>
      <c r="J28" s="645"/>
      <c r="K28" s="645"/>
      <c r="L28" s="645"/>
      <c r="M28" s="645"/>
      <c r="N28" s="645"/>
      <c r="O28" s="646"/>
    </row>
    <row r="29" spans="2:15" s="108" customFormat="1" ht="34.5" hidden="1" customHeight="1" x14ac:dyDescent="0.15">
      <c r="B29" s="617"/>
      <c r="C29" s="307" t="s">
        <v>458</v>
      </c>
      <c r="D29" s="303">
        <f>'DIRI WORKBOOK'!C25</f>
        <v>6</v>
      </c>
      <c r="E29" s="281"/>
      <c r="H29" s="302"/>
      <c r="I29" s="647"/>
      <c r="J29" s="648"/>
      <c r="K29" s="648"/>
      <c r="L29" s="648"/>
      <c r="M29" s="648"/>
      <c r="N29" s="648"/>
      <c r="O29" s="649"/>
    </row>
    <row r="30" spans="2:15" s="108" customFormat="1" ht="48" customHeight="1" x14ac:dyDescent="0.15">
      <c r="B30" s="618"/>
      <c r="C30" s="307" t="s">
        <v>459</v>
      </c>
      <c r="D30" s="303">
        <f>'DIRI WORKBOOK'!C26</f>
        <v>4</v>
      </c>
      <c r="E30" s="281"/>
      <c r="H30" s="302"/>
      <c r="I30" s="650"/>
      <c r="J30" s="651"/>
      <c r="K30" s="651"/>
      <c r="L30" s="651"/>
      <c r="M30" s="651"/>
      <c r="N30" s="651"/>
      <c r="O30" s="652"/>
    </row>
    <row r="31" spans="2:15" s="108" customFormat="1" ht="81" customHeight="1" x14ac:dyDescent="0.15">
      <c r="B31" s="611" t="s">
        <v>460</v>
      </c>
      <c r="C31" s="612"/>
      <c r="D31" s="304" t="str">
        <f>'DIRI WORKBOOK'!C28</f>
        <v>Yes</v>
      </c>
      <c r="E31" s="281"/>
      <c r="F31" s="302"/>
      <c r="G31" s="302"/>
      <c r="H31" s="302"/>
      <c r="I31" s="638" t="s">
        <v>1022</v>
      </c>
      <c r="J31" s="639"/>
      <c r="K31" s="639"/>
      <c r="L31" s="639"/>
      <c r="M31" s="639"/>
      <c r="N31" s="639"/>
      <c r="O31" s="640"/>
    </row>
    <row r="32" spans="2:15" s="108" customFormat="1" ht="72.5" customHeight="1" x14ac:dyDescent="0.15">
      <c r="B32" s="611" t="s">
        <v>461</v>
      </c>
      <c r="C32" s="612"/>
      <c r="D32" s="303" t="str">
        <f>'DIRI WORKBOOK'!C31</f>
        <v>Yes</v>
      </c>
      <c r="E32" s="281"/>
      <c r="F32" s="302"/>
      <c r="G32" s="302"/>
      <c r="H32" s="302"/>
      <c r="I32" s="638" t="s">
        <v>1070</v>
      </c>
      <c r="J32" s="639"/>
      <c r="K32" s="639"/>
      <c r="L32" s="639"/>
      <c r="M32" s="639"/>
      <c r="N32" s="639"/>
      <c r="O32" s="640"/>
    </row>
    <row r="33" spans="2:8" ht="16" x14ac:dyDescent="0.2">
      <c r="B33" s="291"/>
      <c r="C33" s="292"/>
      <c r="D33" s="117"/>
      <c r="E33" s="117"/>
      <c r="F33" s="11"/>
      <c r="G33" s="11"/>
      <c r="H33" s="64"/>
    </row>
    <row r="34" spans="2:8" ht="4" customHeight="1" x14ac:dyDescent="0.2">
      <c r="B34" s="276"/>
      <c r="C34" s="278"/>
      <c r="D34" s="117"/>
      <c r="E34" s="117"/>
    </row>
    <row r="39" spans="2:8" x14ac:dyDescent="0.15">
      <c r="B39" s="14"/>
    </row>
  </sheetData>
  <sheetProtection password="8558" sheet="1" objects="1" scenarios="1"/>
  <mergeCells count="31">
    <mergeCell ref="I32:O32"/>
    <mergeCell ref="I22:O22"/>
    <mergeCell ref="I23:O23"/>
    <mergeCell ref="I25:O25"/>
    <mergeCell ref="I28:O30"/>
    <mergeCell ref="I31:O31"/>
    <mergeCell ref="I24:O24"/>
    <mergeCell ref="I10:O14"/>
    <mergeCell ref="I8:O8"/>
    <mergeCell ref="I16:O16"/>
    <mergeCell ref="D16:E16"/>
    <mergeCell ref="B8:F8"/>
    <mergeCell ref="B14:C14"/>
    <mergeCell ref="B13:C13"/>
    <mergeCell ref="B9:C9"/>
    <mergeCell ref="B10:C10"/>
    <mergeCell ref="B12:C12"/>
    <mergeCell ref="B11:C11"/>
    <mergeCell ref="B32:C32"/>
    <mergeCell ref="B27:D27"/>
    <mergeCell ref="B25:C25"/>
    <mergeCell ref="A1:F1"/>
    <mergeCell ref="A2:F2"/>
    <mergeCell ref="D17:E17"/>
    <mergeCell ref="B21:D21"/>
    <mergeCell ref="B26:C26"/>
    <mergeCell ref="B28:B30"/>
    <mergeCell ref="B31:C31"/>
    <mergeCell ref="B24:C24"/>
    <mergeCell ref="B22:C22"/>
    <mergeCell ref="B23:C23"/>
  </mergeCells>
  <conditionalFormatting sqref="G10">
    <cfRule type="colorScale" priority="5">
      <colorScale>
        <cfvo type="num" val="0"/>
        <cfvo type="num" val="1"/>
        <color rgb="FFFF0000"/>
        <color rgb="FF00B050"/>
      </colorScale>
    </cfRule>
    <cfRule type="iconSet" priority="6">
      <iconSet iconSet="3Symbols2">
        <cfvo type="percent" val="0"/>
        <cfvo type="percent" val="33"/>
        <cfvo type="percent" val="67"/>
      </iconSe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iconSet" priority="4" id="{A98C4759-80EF-427D-8DB9-E970568CDB48}">
            <x14:iconSet iconSet="3Symbols2" custom="1">
              <x14:cfvo type="percent">
                <xm:f>0</xm:f>
              </x14:cfvo>
              <x14:cfvo type="percent">
                <xm:f>0</xm:f>
              </x14:cfvo>
              <x14:cfvo type="percent">
                <xm:f>1</xm:f>
              </x14:cfvo>
              <x14:cfIcon iconSet="3Symbols2" iconId="0"/>
              <x14:cfIcon iconSet="3Symbols2" iconId="0"/>
              <x14:cfIcon iconSet="3Symbols2" iconId="2"/>
            </x14:iconSet>
          </x14:cfRule>
          <xm:sqref>G10</xm:sqref>
        </x14:conditionalFormatting>
        <x14:conditionalFormatting xmlns:xm="http://schemas.microsoft.com/office/excel/2006/main">
          <x14:cfRule type="iconSet" priority="2" id="{0CC50A4E-5B5F-4702-B3B7-3B319101DCA6}">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F10:F14</xm:sqref>
        </x14:conditionalFormatting>
        <x14:conditionalFormatting xmlns:xm="http://schemas.microsoft.com/office/excel/2006/main">
          <x14:cfRule type="iconSet" priority="1" id="{BCDDFE0E-EA25-4CCB-A7EE-AA95F9BF54D0}">
            <x14:iconSet iconSet="3Symbols" showValue="0" custom="1">
              <x14:cfvo type="percent">
                <xm:f>0</xm:f>
              </x14:cfvo>
              <x14:cfvo type="num" gte="0">
                <xm:f>3</xm:f>
              </x14:cfvo>
              <x14:cfvo type="num">
                <xm:f>3</xm:f>
              </x14:cfvo>
              <x14:cfIcon iconSet="3Symbols" iconId="0"/>
              <x14:cfIcon iconSet="3Symbols" iconId="0"/>
              <x14:cfIcon iconSet="3Symbols" iconId="2"/>
            </x14:iconSet>
          </x14:cfRule>
          <xm:sqref>F16</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70C0"/>
  </sheetPr>
  <dimension ref="A1:Y26"/>
  <sheetViews>
    <sheetView showGridLines="0" topLeftCell="A2" zoomScale="50" zoomScaleNormal="50" zoomScalePageLayoutView="50" workbookViewId="0">
      <selection activeCell="C16" sqref="C16"/>
    </sheetView>
  </sheetViews>
  <sheetFormatPr baseColWidth="10" defaultColWidth="8.83203125" defaultRowHeight="13" x14ac:dyDescent="0.15"/>
  <cols>
    <col min="3" max="3" width="56.5" customWidth="1"/>
    <col min="4" max="4" width="28.33203125" style="42" customWidth="1"/>
    <col min="5" max="5" width="29.33203125" customWidth="1"/>
    <col min="6" max="6" width="22" customWidth="1"/>
    <col min="7" max="7" width="17" customWidth="1"/>
    <col min="8" max="8" width="9.5" style="42" customWidth="1"/>
    <col min="9" max="10" width="11.5" customWidth="1"/>
    <col min="11" max="11" width="15.83203125" customWidth="1"/>
    <col min="12" max="12" width="15" customWidth="1"/>
    <col min="13" max="13" width="26.5" customWidth="1"/>
    <col min="14" max="14" width="14" customWidth="1"/>
    <col min="15" max="15" width="16.5" customWidth="1"/>
    <col min="16" max="16" width="15.1640625" customWidth="1"/>
    <col min="17" max="17" width="19.5" customWidth="1"/>
  </cols>
  <sheetData>
    <row r="1" spans="1:25" ht="28" x14ac:dyDescent="0.3">
      <c r="A1" s="577" t="s">
        <v>1024</v>
      </c>
      <c r="B1" s="577"/>
      <c r="C1" s="577"/>
      <c r="D1" s="577"/>
      <c r="E1" s="577"/>
      <c r="F1" s="577"/>
    </row>
    <row r="2" spans="1:25" ht="70.5" customHeight="1" x14ac:dyDescent="0.15">
      <c r="A2" s="594" t="s">
        <v>1023</v>
      </c>
      <c r="B2" s="594"/>
      <c r="C2" s="594"/>
      <c r="D2" s="594"/>
      <c r="E2" s="594"/>
      <c r="F2" s="594"/>
      <c r="G2" s="594"/>
      <c r="H2" s="594"/>
      <c r="I2" s="594"/>
      <c r="J2" s="594"/>
      <c r="K2" s="594"/>
    </row>
    <row r="3" spans="1:25" x14ac:dyDescent="0.15">
      <c r="A3" s="594"/>
      <c r="B3" s="594"/>
      <c r="C3" s="594"/>
      <c r="D3" s="594"/>
      <c r="E3" s="594"/>
      <c r="F3" s="594"/>
      <c r="G3" s="594"/>
      <c r="H3" s="594"/>
      <c r="I3" s="594"/>
      <c r="J3" s="594"/>
      <c r="K3" s="594"/>
    </row>
    <row r="4" spans="1:25" ht="14" thickBot="1" x14ac:dyDescent="0.2"/>
    <row r="5" spans="1:25" ht="20" thickTop="1" thickBot="1" x14ac:dyDescent="0.25">
      <c r="C5" s="324" t="s">
        <v>328</v>
      </c>
      <c r="D5" s="325" t="str">
        <f>'DIRI WORKBOOK'!C6</f>
        <v>Ghana</v>
      </c>
      <c r="E5" s="117"/>
      <c r="F5" s="668" t="s">
        <v>462</v>
      </c>
      <c r="G5" s="669"/>
      <c r="H5" s="670"/>
    </row>
    <row r="6" spans="1:25" ht="16" x14ac:dyDescent="0.2">
      <c r="C6" s="274"/>
      <c r="D6" s="275"/>
      <c r="E6" s="117"/>
      <c r="F6" s="671"/>
      <c r="G6" s="672"/>
      <c r="H6" s="673"/>
    </row>
    <row r="7" spans="1:25" ht="48" customHeight="1" thickBot="1" x14ac:dyDescent="0.25">
      <c r="C7" s="276"/>
      <c r="D7" s="277"/>
      <c r="E7" s="117"/>
      <c r="F7" s="674"/>
      <c r="G7" s="675"/>
      <c r="H7" s="676"/>
    </row>
    <row r="8" spans="1:25" ht="4" customHeight="1" thickTop="1" thickBot="1" x14ac:dyDescent="0.25">
      <c r="C8" s="276"/>
      <c r="D8" s="278"/>
      <c r="E8" s="117"/>
    </row>
    <row r="9" spans="1:25" ht="53.5" customHeight="1" thickBot="1" x14ac:dyDescent="0.25">
      <c r="C9" s="315" t="s">
        <v>463</v>
      </c>
      <c r="D9" s="316" t="s">
        <v>1057</v>
      </c>
      <c r="E9" s="117"/>
      <c r="F9" s="677"/>
      <c r="G9" s="677"/>
      <c r="H9" s="677"/>
      <c r="I9" s="677"/>
      <c r="J9" s="677"/>
      <c r="K9" s="677"/>
      <c r="L9" s="677"/>
      <c r="M9" s="677"/>
    </row>
    <row r="10" spans="1:25" s="216" customFormat="1" ht="26.25" customHeight="1" thickBot="1" x14ac:dyDescent="0.2">
      <c r="C10" s="317" t="s">
        <v>333</v>
      </c>
      <c r="D10" s="318"/>
      <c r="E10" s="280"/>
      <c r="F10" s="280"/>
      <c r="G10" s="280"/>
      <c r="H10" s="280"/>
      <c r="I10" s="280"/>
      <c r="J10" s="280"/>
      <c r="K10" s="280"/>
      <c r="L10" s="280"/>
      <c r="M10" s="280"/>
    </row>
    <row r="11" spans="1:25" s="108" customFormat="1" ht="39" customHeight="1" x14ac:dyDescent="0.15">
      <c r="C11" s="319" t="str">
        <f>'DIRI WORKBOOK'!B12</f>
        <v>Financial Robustness Score</v>
      </c>
      <c r="D11" s="533">
        <f>'DIRI WORKBOOK'!G12</f>
        <v>1.82</v>
      </c>
      <c r="E11" s="281"/>
      <c r="F11" s="678"/>
      <c r="G11" s="678"/>
      <c r="H11" s="678"/>
      <c r="I11" s="678"/>
      <c r="J11" s="678"/>
      <c r="K11" s="678"/>
      <c r="L11" s="678"/>
      <c r="M11" s="678"/>
    </row>
    <row r="12" spans="1:25" ht="39" customHeight="1" x14ac:dyDescent="0.2">
      <c r="C12" s="321" t="str">
        <f>'DIRI WORKBOOK'!B21</f>
        <v>Financial Track Record Score</v>
      </c>
      <c r="D12" s="534">
        <f>'DIRI WORKBOOK'!G21</f>
        <v>3.4</v>
      </c>
      <c r="E12" s="117"/>
      <c r="F12" s="661"/>
      <c r="G12" s="661"/>
      <c r="H12" s="661"/>
      <c r="I12" s="661"/>
      <c r="J12" s="661"/>
      <c r="K12" s="661"/>
      <c r="L12" s="661"/>
      <c r="M12" s="661"/>
    </row>
    <row r="13" spans="1:25" ht="39" customHeight="1" thickBot="1" x14ac:dyDescent="0.25">
      <c r="C13" s="321" t="str">
        <f>'DIRI WORKBOOK'!B32</f>
        <v>Financial Attractiveness Score</v>
      </c>
      <c r="D13" s="535">
        <f>'DIRI WORKBOOK'!G32</f>
        <v>2.2000000000000002</v>
      </c>
      <c r="E13" s="117"/>
      <c r="F13" s="661"/>
      <c r="G13" s="661"/>
      <c r="H13" s="661"/>
      <c r="I13" s="661"/>
      <c r="J13" s="661"/>
      <c r="K13" s="661"/>
      <c r="L13" s="661"/>
      <c r="M13" s="661"/>
    </row>
    <row r="14" spans="1:25" ht="39" customHeight="1" thickBot="1" x14ac:dyDescent="0.25">
      <c r="C14" s="666" t="s">
        <v>1069</v>
      </c>
      <c r="D14" s="667"/>
      <c r="E14" s="117"/>
      <c r="F14" s="117"/>
      <c r="G14" s="117"/>
      <c r="H14" s="117"/>
      <c r="I14" s="117"/>
      <c r="J14" s="117"/>
      <c r="K14" s="117"/>
      <c r="L14" s="117"/>
      <c r="M14" s="117"/>
    </row>
    <row r="15" spans="1:25" s="216" customFormat="1" ht="39" customHeight="1" x14ac:dyDescent="0.15">
      <c r="C15" s="322" t="str">
        <f>'DIRI WORKBOOK'!B56</f>
        <v>Diaspora Investment Ability Score</v>
      </c>
      <c r="D15" s="533">
        <f>'DIRI WORKBOOK'!G56</f>
        <v>2.4</v>
      </c>
      <c r="E15" s="280"/>
      <c r="F15" s="326"/>
      <c r="G15" s="326"/>
      <c r="H15" s="326"/>
      <c r="I15" s="326"/>
      <c r="J15" s="326"/>
      <c r="K15" s="326"/>
      <c r="L15" s="326"/>
      <c r="M15" s="326"/>
    </row>
    <row r="16" spans="1:25" s="216" customFormat="1" ht="39" customHeight="1" thickBot="1" x14ac:dyDescent="0.2">
      <c r="C16" s="323" t="str">
        <f>'DIRI WORKBOOK'!B71</f>
        <v>Diaspora Investment Willigness Score</v>
      </c>
      <c r="D16" s="535">
        <f>'DIRI WORKBOOK'!G71</f>
        <v>2.75</v>
      </c>
      <c r="E16" s="280"/>
      <c r="F16" s="326"/>
      <c r="G16" s="326"/>
      <c r="H16" s="326"/>
      <c r="I16" s="326"/>
      <c r="J16" s="326"/>
      <c r="K16" s="326"/>
      <c r="L16" s="326"/>
      <c r="M16" s="326"/>
      <c r="R16" s="569"/>
      <c r="S16" s="569"/>
      <c r="T16" s="569"/>
      <c r="U16" s="569"/>
      <c r="V16" s="569"/>
      <c r="W16" s="569"/>
      <c r="X16" s="569"/>
      <c r="Y16" s="569"/>
    </row>
    <row r="17" spans="3:25" ht="17" thickBot="1" x14ac:dyDescent="0.25">
      <c r="C17" s="117"/>
      <c r="D17" s="278"/>
      <c r="E17" s="117"/>
      <c r="F17" s="117"/>
      <c r="G17" s="117"/>
      <c r="H17" s="117"/>
      <c r="I17" s="117"/>
      <c r="J17" s="117"/>
      <c r="K17" s="117"/>
      <c r="L17" s="117"/>
      <c r="M17" s="117"/>
      <c r="R17" s="570"/>
      <c r="S17" s="662"/>
      <c r="T17" s="662"/>
      <c r="U17" s="662"/>
      <c r="V17" s="662"/>
      <c r="W17" s="662"/>
      <c r="X17" s="662"/>
      <c r="Y17" s="571"/>
    </row>
    <row r="18" spans="3:25" ht="24.75" customHeight="1" x14ac:dyDescent="0.15">
      <c r="C18" s="285" t="str">
        <f>D5</f>
        <v>Ghana</v>
      </c>
      <c r="D18" s="663">
        <f>SUM(D11:D16)</f>
        <v>12.57</v>
      </c>
      <c r="E18" s="659" t="s">
        <v>467</v>
      </c>
      <c r="F18" s="326"/>
      <c r="G18" s="326"/>
      <c r="H18" s="326"/>
      <c r="I18" s="326"/>
      <c r="J18" s="326"/>
      <c r="K18" s="326"/>
      <c r="L18" s="326"/>
      <c r="M18" s="326"/>
      <c r="R18" s="572"/>
      <c r="S18" s="662"/>
      <c r="T18" s="662"/>
      <c r="U18" s="662"/>
      <c r="V18" s="662"/>
      <c r="W18" s="662"/>
      <c r="X18" s="662"/>
      <c r="Y18" s="571"/>
    </row>
    <row r="19" spans="3:25" ht="24.75" customHeight="1" thickBot="1" x14ac:dyDescent="0.2">
      <c r="C19" s="286" t="s">
        <v>469</v>
      </c>
      <c r="D19" s="664"/>
      <c r="E19" s="660"/>
      <c r="F19" s="326"/>
      <c r="G19" s="326"/>
      <c r="H19" s="326"/>
      <c r="I19" s="326"/>
      <c r="J19" s="326"/>
      <c r="K19" s="326"/>
      <c r="L19" s="326"/>
      <c r="M19" s="326"/>
      <c r="Q19" s="70"/>
      <c r="R19" s="572"/>
      <c r="S19" s="665"/>
      <c r="T19" s="665"/>
      <c r="U19" s="665"/>
      <c r="V19" s="665"/>
      <c r="W19" s="665"/>
      <c r="X19" s="665"/>
      <c r="Y19" s="571"/>
    </row>
    <row r="20" spans="3:25" ht="16" x14ac:dyDescent="0.2">
      <c r="C20" s="283"/>
      <c r="D20" s="284"/>
      <c r="E20" s="117"/>
      <c r="F20" s="117"/>
      <c r="G20" s="117"/>
      <c r="H20" s="327"/>
      <c r="I20" s="327"/>
      <c r="J20" s="327"/>
      <c r="K20" s="327"/>
      <c r="L20" s="327"/>
      <c r="M20" s="327"/>
      <c r="Q20" s="70"/>
      <c r="R20" s="573"/>
      <c r="S20" s="573"/>
      <c r="T20" s="573"/>
      <c r="U20" s="573"/>
      <c r="V20" s="573"/>
      <c r="W20" s="573"/>
      <c r="X20" s="573"/>
      <c r="Y20" s="571"/>
    </row>
    <row r="21" spans="3:25" ht="16" x14ac:dyDescent="0.2">
      <c r="C21" s="117"/>
      <c r="D21" s="278"/>
      <c r="E21" s="117"/>
      <c r="F21" s="117"/>
      <c r="G21" s="117"/>
      <c r="H21" s="117"/>
      <c r="I21" s="117"/>
      <c r="J21" s="117"/>
      <c r="K21" s="117"/>
      <c r="L21" s="117"/>
      <c r="M21" s="117"/>
      <c r="R21" s="571"/>
      <c r="S21" s="571"/>
      <c r="T21" s="571"/>
      <c r="U21" s="571"/>
      <c r="V21" s="571"/>
      <c r="W21" s="571"/>
      <c r="X21" s="571"/>
      <c r="Y21" s="571"/>
    </row>
    <row r="22" spans="3:25" ht="36" customHeight="1" thickBot="1" x14ac:dyDescent="0.25">
      <c r="C22" s="329" t="s">
        <v>471</v>
      </c>
      <c r="D22" s="330" t="s">
        <v>472</v>
      </c>
      <c r="E22" s="117"/>
      <c r="F22" s="117"/>
      <c r="G22" s="117"/>
      <c r="H22" s="117"/>
      <c r="I22" s="117"/>
      <c r="J22" s="117"/>
      <c r="K22" s="117"/>
      <c r="L22" s="117"/>
      <c r="M22" s="117"/>
    </row>
    <row r="23" spans="3:25" ht="48" customHeight="1" x14ac:dyDescent="0.2">
      <c r="C23" s="328" t="str">
        <f>'DIRI WORKBOOK'!B90</f>
        <v>Diaspora Appetite for Local Currency Score</v>
      </c>
      <c r="D23" s="533">
        <f>'DIRI WORKBOOK'!G90</f>
        <v>4</v>
      </c>
      <c r="E23" s="117"/>
      <c r="F23" s="653" t="s">
        <v>1068</v>
      </c>
      <c r="G23" s="654"/>
      <c r="H23" s="654"/>
      <c r="I23" s="654"/>
      <c r="J23" s="654"/>
      <c r="K23" s="654"/>
      <c r="L23" s="654"/>
      <c r="M23" s="655"/>
    </row>
    <row r="24" spans="3:25" ht="53.5" customHeight="1" thickBot="1" x14ac:dyDescent="0.25">
      <c r="C24" s="328" t="str">
        <f>'DIRI WORKBOOK'!B84</f>
        <v>Foreign Exchange Risk Score</v>
      </c>
      <c r="D24" s="535">
        <f>'DIRI WORKBOOK'!G84</f>
        <v>2</v>
      </c>
      <c r="E24" s="117"/>
      <c r="F24" s="656"/>
      <c r="G24" s="657"/>
      <c r="H24" s="657"/>
      <c r="I24" s="657"/>
      <c r="J24" s="657"/>
      <c r="K24" s="657"/>
      <c r="L24" s="657"/>
      <c r="M24" s="658"/>
    </row>
    <row r="26" spans="3:25" x14ac:dyDescent="0.15">
      <c r="C26" s="109"/>
      <c r="D26" s="66"/>
      <c r="E26" s="66"/>
      <c r="F26" s="66"/>
      <c r="G26" s="66"/>
      <c r="I26" s="66"/>
      <c r="J26" s="66"/>
    </row>
  </sheetData>
  <sheetProtection password="8558" sheet="1" objects="1" scenarios="1"/>
  <mergeCells count="14">
    <mergeCell ref="A1:F1"/>
    <mergeCell ref="D18:D19"/>
    <mergeCell ref="S18:X18"/>
    <mergeCell ref="S19:X19"/>
    <mergeCell ref="C14:D14"/>
    <mergeCell ref="A2:K3"/>
    <mergeCell ref="F5:H7"/>
    <mergeCell ref="F9:M9"/>
    <mergeCell ref="F11:M11"/>
    <mergeCell ref="F23:M24"/>
    <mergeCell ref="E18:E19"/>
    <mergeCell ref="F12:M12"/>
    <mergeCell ref="F13:M13"/>
    <mergeCell ref="S17:X17"/>
  </mergeCells>
  <conditionalFormatting sqref="D11:D13">
    <cfRule type="iconSet" priority="4">
      <iconSet>
        <cfvo type="percent" val="0"/>
        <cfvo type="num" val="2.2000000000000002"/>
        <cfvo type="num" val="2.5"/>
      </iconSet>
    </cfRule>
  </conditionalFormatting>
  <conditionalFormatting sqref="D15:D16">
    <cfRule type="iconSet" priority="3">
      <iconSet>
        <cfvo type="percent" val="0"/>
        <cfvo type="num" val="2.2000000000000002"/>
        <cfvo type="num" val="2.5"/>
      </iconSet>
    </cfRule>
  </conditionalFormatting>
  <conditionalFormatting sqref="D23:D24">
    <cfRule type="iconSet" priority="1">
      <iconSet>
        <cfvo type="percent" val="0"/>
        <cfvo type="num" val="2.2000000000000002"/>
        <cfvo type="num" val="2.5"/>
      </iconSet>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70C0"/>
  </sheetPr>
  <dimension ref="A1:W67"/>
  <sheetViews>
    <sheetView showGridLines="0" topLeftCell="A43" zoomScale="50" zoomScaleNormal="50" zoomScalePageLayoutView="50" workbookViewId="0">
      <selection activeCell="B55" sqref="B55"/>
    </sheetView>
  </sheetViews>
  <sheetFormatPr baseColWidth="10" defaultColWidth="8.83203125" defaultRowHeight="13" x14ac:dyDescent="0.15"/>
  <cols>
    <col min="2" max="2" width="59.6640625" customWidth="1"/>
    <col min="3" max="3" width="12.83203125" style="42" customWidth="1"/>
    <col min="4" max="6" width="12.83203125" customWidth="1"/>
    <col min="7" max="7" width="12.83203125" style="42" customWidth="1"/>
    <col min="8" max="12" width="12.83203125" customWidth="1"/>
    <col min="13" max="13" width="15.5" customWidth="1"/>
    <col min="14" max="14" width="14.33203125" customWidth="1"/>
    <col min="15" max="15" width="12.83203125" customWidth="1"/>
    <col min="16" max="16" width="8.83203125" customWidth="1"/>
  </cols>
  <sheetData>
    <row r="1" spans="1:19" ht="28" x14ac:dyDescent="0.3">
      <c r="A1" s="577" t="s">
        <v>473</v>
      </c>
      <c r="B1" s="577"/>
      <c r="C1" s="577"/>
      <c r="D1" s="577"/>
      <c r="E1" s="577"/>
      <c r="F1" s="577"/>
      <c r="G1" s="577"/>
      <c r="H1" s="577"/>
      <c r="I1" s="42"/>
    </row>
    <row r="2" spans="1:19" ht="62.5" customHeight="1" x14ac:dyDescent="0.15">
      <c r="A2" s="594" t="s">
        <v>474</v>
      </c>
      <c r="B2" s="594"/>
      <c r="C2" s="594"/>
      <c r="D2" s="594"/>
      <c r="E2" s="594"/>
      <c r="F2" s="594"/>
      <c r="G2" s="594"/>
      <c r="H2" s="594"/>
      <c r="I2" s="594"/>
      <c r="J2" s="332"/>
      <c r="K2" s="332"/>
    </row>
    <row r="3" spans="1:19" ht="77.25" customHeight="1" x14ac:dyDescent="0.15">
      <c r="A3" s="594" t="s">
        <v>475</v>
      </c>
      <c r="B3" s="594"/>
      <c r="C3" s="594"/>
      <c r="D3" s="594"/>
      <c r="E3" s="594"/>
      <c r="F3" s="594"/>
      <c r="G3" s="594"/>
      <c r="H3" s="594"/>
      <c r="I3" s="594"/>
      <c r="J3" s="332"/>
      <c r="K3" s="332"/>
    </row>
    <row r="4" spans="1:19" ht="85.5" customHeight="1" x14ac:dyDescent="0.15">
      <c r="A4" s="594" t="s">
        <v>476</v>
      </c>
      <c r="B4" s="594"/>
      <c r="C4" s="594"/>
      <c r="D4" s="594"/>
      <c r="E4" s="594"/>
      <c r="F4" s="594"/>
      <c r="G4" s="594"/>
      <c r="H4" s="594"/>
      <c r="I4" s="594"/>
      <c r="J4" s="332"/>
      <c r="K4" s="332"/>
      <c r="M4" s="9"/>
      <c r="N4" s="9"/>
      <c r="O4" s="9"/>
      <c r="P4" s="9"/>
      <c r="Q4" s="9"/>
      <c r="R4" s="9"/>
      <c r="S4" s="9"/>
    </row>
    <row r="5" spans="1:19" ht="12.75" customHeight="1" x14ac:dyDescent="0.15">
      <c r="A5" s="332"/>
      <c r="B5" s="332"/>
      <c r="C5" s="332"/>
      <c r="D5" s="332"/>
      <c r="E5" s="332"/>
      <c r="F5" s="332"/>
      <c r="G5" s="332"/>
      <c r="H5" s="332"/>
      <c r="I5" s="332"/>
      <c r="J5" s="332"/>
      <c r="K5" s="332"/>
    </row>
    <row r="6" spans="1:19" ht="14" thickBot="1" x14ac:dyDescent="0.2"/>
    <row r="7" spans="1:19" ht="19" thickBot="1" x14ac:dyDescent="0.25">
      <c r="B7" s="324" t="s">
        <v>328</v>
      </c>
      <c r="C7" s="325" t="str">
        <f>'DIRI WORKBOOK'!C6</f>
        <v>Ghana</v>
      </c>
    </row>
    <row r="8" spans="1:19" x14ac:dyDescent="0.15">
      <c r="H8" s="432"/>
      <c r="I8" s="433"/>
      <c r="J8" s="433"/>
      <c r="K8" s="433"/>
      <c r="L8" s="433"/>
      <c r="M8" s="433"/>
      <c r="N8" s="433"/>
      <c r="O8" s="433"/>
      <c r="P8" s="434"/>
    </row>
    <row r="9" spans="1:19" x14ac:dyDescent="0.15">
      <c r="G9" s="64"/>
      <c r="H9" s="429"/>
      <c r="I9" s="430"/>
      <c r="J9" s="430"/>
      <c r="K9" s="430"/>
      <c r="L9" s="430"/>
      <c r="M9" s="430"/>
      <c r="N9" s="430"/>
      <c r="O9" s="430"/>
      <c r="P9" s="431"/>
    </row>
    <row r="10" spans="1:19" ht="25" customHeight="1" thickBot="1" x14ac:dyDescent="0.35">
      <c r="H10" s="429"/>
      <c r="I10" s="686" t="s">
        <v>477</v>
      </c>
      <c r="J10" s="686"/>
      <c r="K10" s="686"/>
      <c r="L10" s="686"/>
      <c r="M10" s="686"/>
      <c r="N10" s="686"/>
      <c r="O10" s="686"/>
      <c r="P10" s="687"/>
    </row>
    <row r="11" spans="1:19" ht="14" thickTop="1" x14ac:dyDescent="0.15">
      <c r="H11" s="429"/>
      <c r="I11" s="430"/>
      <c r="J11" s="668" t="s">
        <v>462</v>
      </c>
      <c r="K11" s="669"/>
      <c r="L11" s="670"/>
      <c r="M11" s="430"/>
      <c r="N11" s="430"/>
      <c r="O11" s="435"/>
      <c r="P11" s="431"/>
    </row>
    <row r="12" spans="1:19" x14ac:dyDescent="0.15">
      <c r="H12" s="429"/>
      <c r="I12" s="430"/>
      <c r="J12" s="671"/>
      <c r="K12" s="672"/>
      <c r="L12" s="673"/>
      <c r="M12" s="430"/>
      <c r="N12" s="430"/>
      <c r="O12" s="435"/>
      <c r="P12" s="431"/>
    </row>
    <row r="13" spans="1:19" ht="61" customHeight="1" thickBot="1" x14ac:dyDescent="0.2">
      <c r="H13" s="429"/>
      <c r="I13" s="430"/>
      <c r="J13" s="674"/>
      <c r="K13" s="675"/>
      <c r="L13" s="676"/>
      <c r="M13" s="430"/>
      <c r="N13" s="430"/>
      <c r="O13" s="435"/>
      <c r="P13" s="431"/>
    </row>
    <row r="14" spans="1:19" ht="14" thickTop="1" x14ac:dyDescent="0.15">
      <c r="G14" s="64"/>
      <c r="H14" s="429"/>
      <c r="I14" s="430"/>
      <c r="J14" s="430"/>
      <c r="K14" s="430"/>
      <c r="L14" s="430"/>
      <c r="M14" s="430"/>
      <c r="N14" s="430"/>
      <c r="O14" s="430"/>
      <c r="P14" s="431"/>
    </row>
    <row r="15" spans="1:19" x14ac:dyDescent="0.15">
      <c r="G15" s="64"/>
      <c r="H15" s="429"/>
      <c r="I15" s="430"/>
      <c r="J15" s="430"/>
      <c r="K15" s="430"/>
      <c r="L15" s="430"/>
      <c r="M15" s="430"/>
      <c r="N15" s="430"/>
      <c r="O15" s="430"/>
      <c r="P15" s="431"/>
    </row>
    <row r="16" spans="1:19" s="112" customFormat="1" ht="51" customHeight="1" x14ac:dyDescent="0.2">
      <c r="H16" s="436"/>
      <c r="I16" s="426"/>
      <c r="J16" s="681" t="s">
        <v>478</v>
      </c>
      <c r="K16" s="681"/>
      <c r="L16" s="681"/>
      <c r="M16" s="681"/>
      <c r="N16" s="681"/>
      <c r="O16" s="681"/>
      <c r="P16" s="440"/>
    </row>
    <row r="17" spans="1:23" s="112" customFormat="1" ht="51" customHeight="1" x14ac:dyDescent="0.2">
      <c r="H17" s="436"/>
      <c r="I17" s="427"/>
      <c r="J17" s="681" t="s">
        <v>479</v>
      </c>
      <c r="K17" s="681"/>
      <c r="L17" s="681"/>
      <c r="M17" s="681"/>
      <c r="N17" s="681"/>
      <c r="O17" s="681"/>
      <c r="P17" s="440"/>
    </row>
    <row r="18" spans="1:23" s="112" customFormat="1" ht="51" customHeight="1" x14ac:dyDescent="0.2">
      <c r="H18" s="436"/>
      <c r="I18" s="428"/>
      <c r="J18" s="682" t="s">
        <v>480</v>
      </c>
      <c r="K18" s="682"/>
      <c r="L18" s="682"/>
      <c r="M18" s="682"/>
      <c r="N18" s="682"/>
      <c r="O18" s="682"/>
      <c r="P18" s="440"/>
    </row>
    <row r="19" spans="1:23" ht="28.5" customHeight="1" thickBot="1" x14ac:dyDescent="0.2">
      <c r="A19" s="597" t="s">
        <v>481</v>
      </c>
      <c r="B19" s="597"/>
      <c r="C19" s="597"/>
      <c r="D19" s="597"/>
      <c r="E19" s="597"/>
      <c r="G19" s="64"/>
      <c r="H19" s="437"/>
      <c r="I19" s="438"/>
      <c r="J19" s="438"/>
      <c r="K19" s="438"/>
      <c r="L19" s="438"/>
      <c r="M19" s="438"/>
      <c r="N19" s="438"/>
      <c r="O19" s="438"/>
      <c r="P19" s="439"/>
    </row>
    <row r="20" spans="1:23" ht="13.5" customHeight="1" x14ac:dyDescent="0.15">
      <c r="G20" s="64"/>
    </row>
    <row r="21" spans="1:23" x14ac:dyDescent="0.15">
      <c r="G21" s="64"/>
    </row>
    <row r="22" spans="1:23" ht="14" thickBot="1" x14ac:dyDescent="0.2">
      <c r="B22" s="50"/>
      <c r="C22" s="102"/>
      <c r="G22" s="64"/>
      <c r="H22" s="11"/>
      <c r="J22" s="70"/>
      <c r="K22" s="70"/>
      <c r="L22" s="70"/>
      <c r="M22" s="70"/>
      <c r="N22" s="70"/>
      <c r="O22" s="70"/>
      <c r="P22" s="70"/>
      <c r="Q22" s="70"/>
      <c r="R22" s="70"/>
      <c r="S22" s="70"/>
      <c r="T22" s="70"/>
      <c r="U22" s="70"/>
      <c r="V22" s="70"/>
      <c r="W22" s="70"/>
    </row>
    <row r="23" spans="1:23" s="358" customFormat="1" ht="36.75" customHeight="1" thickBot="1" x14ac:dyDescent="0.2">
      <c r="B23" s="368"/>
      <c r="C23" s="688" t="s">
        <v>482</v>
      </c>
      <c r="D23" s="689"/>
      <c r="E23" s="689"/>
      <c r="F23" s="689"/>
      <c r="G23" s="690"/>
      <c r="H23" s="683" t="s">
        <v>483</v>
      </c>
      <c r="I23" s="684"/>
      <c r="J23" s="691" t="s">
        <v>484</v>
      </c>
      <c r="K23" s="683" t="s">
        <v>485</v>
      </c>
      <c r="L23" s="684"/>
      <c r="M23" s="683" t="s">
        <v>486</v>
      </c>
      <c r="N23" s="685"/>
      <c r="O23" s="684"/>
    </row>
    <row r="24" spans="1:23" s="106" customFormat="1" ht="88" customHeight="1" thickBot="1" x14ac:dyDescent="0.25">
      <c r="B24" s="369"/>
      <c r="C24" s="401" t="s">
        <v>487</v>
      </c>
      <c r="D24" s="402" t="s">
        <v>488</v>
      </c>
      <c r="E24" s="402" t="s">
        <v>489</v>
      </c>
      <c r="F24" s="402" t="s">
        <v>490</v>
      </c>
      <c r="G24" s="404" t="s">
        <v>491</v>
      </c>
      <c r="H24" s="401" t="s">
        <v>492</v>
      </c>
      <c r="I24" s="403" t="s">
        <v>493</v>
      </c>
      <c r="J24" s="692"/>
      <c r="K24" s="401" t="s">
        <v>494</v>
      </c>
      <c r="L24" s="403" t="s">
        <v>495</v>
      </c>
      <c r="M24" s="401" t="s">
        <v>496</v>
      </c>
      <c r="N24" s="402" t="s">
        <v>497</v>
      </c>
      <c r="O24" s="403" t="s">
        <v>498</v>
      </c>
      <c r="P24" s="105"/>
    </row>
    <row r="25" spans="1:23" ht="18" x14ac:dyDescent="0.2">
      <c r="B25" s="386" t="s">
        <v>499</v>
      </c>
      <c r="C25" s="391"/>
      <c r="D25" s="392"/>
      <c r="E25" s="392"/>
      <c r="F25" s="392"/>
      <c r="G25" s="393"/>
      <c r="H25" s="391"/>
      <c r="I25" s="393"/>
      <c r="J25" s="394"/>
      <c r="K25" s="391"/>
      <c r="L25" s="393"/>
      <c r="M25" s="391"/>
      <c r="N25" s="392"/>
      <c r="O25" s="393"/>
      <c r="P25" s="71"/>
    </row>
    <row r="26" spans="1:23" s="216" customFormat="1" ht="36" x14ac:dyDescent="0.15">
      <c r="B26" s="529" t="s">
        <v>500</v>
      </c>
      <c r="C26" s="374"/>
      <c r="D26" s="370">
        <f>IF(SNAPSHOT!$F$16&gt;2.9,1,0)</f>
        <v>1</v>
      </c>
      <c r="E26" s="370">
        <f>IF(SNAPSHOT!$F$16&gt;2.9,1,0)</f>
        <v>1</v>
      </c>
      <c r="F26" s="370">
        <f>IF(SNAPSHOT!$F$16&gt;2.9,1,0)</f>
        <v>1</v>
      </c>
      <c r="G26" s="370">
        <f>IF(SNAPSHOT!$F$16&gt;2.9,1,0)</f>
        <v>1</v>
      </c>
      <c r="H26" s="374"/>
      <c r="I26" s="373"/>
      <c r="J26" s="380"/>
      <c r="K26" s="374"/>
      <c r="L26" s="373"/>
      <c r="M26" s="384"/>
      <c r="N26" s="370"/>
      <c r="O26" s="375"/>
      <c r="Q26" s="679"/>
      <c r="R26" s="679"/>
      <c r="S26" s="679"/>
    </row>
    <row r="27" spans="1:23" s="107" customFormat="1" ht="39" customHeight="1" x14ac:dyDescent="0.15">
      <c r="B27" s="529" t="s">
        <v>501</v>
      </c>
      <c r="C27" s="374"/>
      <c r="D27" s="301">
        <f>IF(SNAPSHOT!D28&gt;1,1,0)</f>
        <v>1</v>
      </c>
      <c r="E27" s="301">
        <f>IF(SNAPSHOT!D28&gt;0,1,0)</f>
        <v>1</v>
      </c>
      <c r="F27" s="301">
        <f>IF(SNAPSHOT!D30&gt;0,1,0)</f>
        <v>1</v>
      </c>
      <c r="G27" s="373"/>
      <c r="H27" s="374"/>
      <c r="I27" s="373"/>
      <c r="J27" s="380"/>
      <c r="K27" s="374"/>
      <c r="L27" s="373"/>
      <c r="M27" s="374"/>
      <c r="N27" s="301"/>
      <c r="O27" s="375"/>
      <c r="Q27" s="680"/>
      <c r="R27" s="680"/>
      <c r="S27" s="680"/>
    </row>
    <row r="28" spans="1:23" ht="28.5" customHeight="1" x14ac:dyDescent="0.2">
      <c r="B28" s="424" t="s">
        <v>460</v>
      </c>
      <c r="C28" s="374"/>
      <c r="D28" s="301"/>
      <c r="E28" s="301"/>
      <c r="F28" s="301"/>
      <c r="G28" s="373"/>
      <c r="H28" s="374">
        <f>IF(SNAPSHOT!$D$31="No",0,1)</f>
        <v>1</v>
      </c>
      <c r="I28" s="373">
        <f>IF(SNAPSHOT!$D$31="No",0,1)</f>
        <v>1</v>
      </c>
      <c r="J28" s="380"/>
      <c r="K28" s="374"/>
      <c r="L28" s="373"/>
      <c r="M28" s="374"/>
      <c r="N28" s="301"/>
      <c r="O28" s="383"/>
    </row>
    <row r="29" spans="1:23" ht="19" thickBot="1" x14ac:dyDescent="0.25">
      <c r="B29" s="425" t="s">
        <v>502</v>
      </c>
      <c r="C29" s="396"/>
      <c r="D29" s="397"/>
      <c r="E29" s="397"/>
      <c r="F29" s="397"/>
      <c r="G29" s="574">
        <f>IF(SNAPSHOT!D32="yes",1,0)</f>
        <v>1</v>
      </c>
      <c r="H29" s="396"/>
      <c r="I29" s="398"/>
      <c r="J29" s="399"/>
      <c r="K29" s="396"/>
      <c r="L29" s="400"/>
      <c r="M29" s="396"/>
      <c r="N29" s="397"/>
      <c r="O29" s="400"/>
    </row>
    <row r="30" spans="1:23" ht="18" x14ac:dyDescent="0.2">
      <c r="B30" s="390"/>
      <c r="C30" s="374"/>
      <c r="D30" s="301"/>
      <c r="E30" s="301"/>
      <c r="F30" s="301"/>
      <c r="G30" s="373"/>
      <c r="H30" s="374"/>
      <c r="I30" s="373"/>
      <c r="J30" s="380"/>
      <c r="K30" s="374"/>
      <c r="L30" s="373"/>
      <c r="M30" s="374"/>
      <c r="N30" s="301"/>
      <c r="O30" s="383"/>
    </row>
    <row r="31" spans="1:23" s="216" customFormat="1" ht="25.5" customHeight="1" x14ac:dyDescent="0.15">
      <c r="B31" s="381" t="s">
        <v>464</v>
      </c>
      <c r="C31" s="376"/>
      <c r="D31" s="371"/>
      <c r="E31" s="371"/>
      <c r="F31" s="371"/>
      <c r="G31" s="377"/>
      <c r="H31" s="376"/>
      <c r="I31" s="377"/>
      <c r="J31" s="381"/>
      <c r="K31" s="376"/>
      <c r="L31" s="377"/>
      <c r="M31" s="376"/>
      <c r="N31" s="371"/>
      <c r="O31" s="377"/>
    </row>
    <row r="32" spans="1:23" s="216" customFormat="1" ht="25.5" customHeight="1" x14ac:dyDescent="0.15">
      <c r="B32" s="424" t="str">
        <f>DIRI!C11</f>
        <v>Financial Robustness Score</v>
      </c>
      <c r="C32" s="407">
        <f>'Mechanics DIR_IC'!B6</f>
        <v>1.82</v>
      </c>
      <c r="D32" s="408">
        <f>'Mechanics DIR_IC'!C6*D26*D27</f>
        <v>1.7500000000000004</v>
      </c>
      <c r="E32" s="408">
        <f>'Mechanics DIR_IC'!D6*E26*E27</f>
        <v>1.7500000000000004</v>
      </c>
      <c r="F32" s="408">
        <f>'Mechanics DIR_IC'!E6*F26*F27</f>
        <v>1.7500000000000004</v>
      </c>
      <c r="G32" s="409">
        <f>'Mechanics DIR_IC'!F6*G26*G29</f>
        <v>1.7500000000000002</v>
      </c>
      <c r="H32" s="407">
        <f>'Mechanics DIR_IC'!G6</f>
        <v>1.6500000000000004</v>
      </c>
      <c r="I32" s="409">
        <f>'Mechanics DIR_IC'!H6</f>
        <v>1.6500000000000004</v>
      </c>
      <c r="J32" s="417">
        <f>'Mechanics DIR_IC'!I6</f>
        <v>1.6000000000000003</v>
      </c>
      <c r="K32" s="407">
        <f>'Mechanics DIR_IC'!J6</f>
        <v>1.4999999999999998</v>
      </c>
      <c r="L32" s="409">
        <f>'Mechanics DIR_IC'!K6</f>
        <v>1.6</v>
      </c>
      <c r="M32" s="407">
        <f>'Mechanics DIR_IC'!L6</f>
        <v>1.6000000000000003</v>
      </c>
      <c r="N32" s="408">
        <f>'Mechanics DIR_IC'!M6</f>
        <v>1.5500000000000003</v>
      </c>
      <c r="O32" s="409">
        <f>'Mechanics DIR_IC'!N6</f>
        <v>1.6500000000000004</v>
      </c>
    </row>
    <row r="33" spans="1:15" s="216" customFormat="1" ht="25.5" customHeight="1" x14ac:dyDescent="0.15">
      <c r="B33" s="424" t="str">
        <f>DIRI!C12</f>
        <v>Financial Track Record Score</v>
      </c>
      <c r="C33" s="407">
        <f>'Mechanics DIR_IC'!B15</f>
        <v>3.4</v>
      </c>
      <c r="D33" s="408">
        <f>'Mechanics DIR_IC'!C15*D26*D27</f>
        <v>3.4</v>
      </c>
      <c r="E33" s="408">
        <f>'Mechanics DIR_IC'!E16*E27*E26</f>
        <v>1</v>
      </c>
      <c r="F33" s="408">
        <f>'Mechanics DIR_IC'!E15*F26*F27</f>
        <v>3.4</v>
      </c>
      <c r="G33" s="409">
        <f>'Mechanics DIR_IC'!F15*G26*G29</f>
        <v>3.4</v>
      </c>
      <c r="H33" s="407">
        <f>'Mechanics DIR_IC'!G15</f>
        <v>4.4000000000000004</v>
      </c>
      <c r="I33" s="409">
        <f>'Mechanics DIR_IC'!H15</f>
        <v>4.2</v>
      </c>
      <c r="J33" s="417">
        <f>'Mechanics DIR_IC'!I15</f>
        <v>4.2</v>
      </c>
      <c r="K33" s="414">
        <f>'Mechanics DIR_IC'!J15</f>
        <v>4.2</v>
      </c>
      <c r="L33" s="415">
        <f>'Mechanics DIR_IC'!K15</f>
        <v>4.2</v>
      </c>
      <c r="M33" s="407">
        <f>'Mechanics DIR_IC'!L15</f>
        <v>4</v>
      </c>
      <c r="N33" s="408">
        <f>'Mechanics DIR_IC'!M15</f>
        <v>4</v>
      </c>
      <c r="O33" s="409">
        <f>'Mechanics DIR_IC'!N15</f>
        <v>4.2</v>
      </c>
    </row>
    <row r="34" spans="1:15" s="216" customFormat="1" ht="25.5" customHeight="1" x14ac:dyDescent="0.15">
      <c r="B34" s="424" t="str">
        <f>DIRI!C13</f>
        <v>Financial Attractiveness Score</v>
      </c>
      <c r="C34" s="407">
        <f>'Mechanics DIR_IC'!B25</f>
        <v>2.2000000000000002</v>
      </c>
      <c r="D34" s="412">
        <f>'Mechanics DIR_IC'!C25*D26*D27</f>
        <v>2.0500000000000003</v>
      </c>
      <c r="E34" s="412">
        <f>'Mechanics DIR_IC'!D25*E26*E27</f>
        <v>2.3500000000000005</v>
      </c>
      <c r="F34" s="412">
        <f>'Mechanics DIR_IC'!E25*F26*F27</f>
        <v>1.6</v>
      </c>
      <c r="G34" s="409">
        <f>'Mechanics DIR_IC'!F25*G26*G29</f>
        <v>2.25</v>
      </c>
      <c r="H34" s="407">
        <f>'Mechanics DIR_IC'!G25</f>
        <v>2.4</v>
      </c>
      <c r="I34" s="409">
        <f>'Mechanics DIR_IC'!H25</f>
        <v>2.1999999999999997</v>
      </c>
      <c r="J34" s="417">
        <f>'Mechanics DIR_IC'!I25</f>
        <v>2.2999999999999998</v>
      </c>
      <c r="K34" s="411">
        <f>'Mechanics DIR_IC'!J25</f>
        <v>2.2500000000000004</v>
      </c>
      <c r="L34" s="413">
        <f>'Mechanics DIR_IC'!K25</f>
        <v>1.95</v>
      </c>
      <c r="M34" s="407">
        <f>'Mechanics DIR_IC'!L25</f>
        <v>2.2999999999999998</v>
      </c>
      <c r="N34" s="408">
        <f>'Mechanics DIR_IC'!M25</f>
        <v>2.2999999999999998</v>
      </c>
      <c r="O34" s="413">
        <f>'Mechanics DIR_IC'!N25</f>
        <v>2.2999999999999998</v>
      </c>
    </row>
    <row r="35" spans="1:15" s="216" customFormat="1" ht="25.5" customHeight="1" x14ac:dyDescent="0.15">
      <c r="B35" s="382" t="s">
        <v>465</v>
      </c>
      <c r="C35" s="378"/>
      <c r="D35" s="372"/>
      <c r="E35" s="372"/>
      <c r="F35" s="372"/>
      <c r="G35" s="379"/>
      <c r="H35" s="378"/>
      <c r="I35" s="379"/>
      <c r="J35" s="382"/>
      <c r="K35" s="378"/>
      <c r="L35" s="379"/>
      <c r="M35" s="378"/>
      <c r="N35" s="372"/>
      <c r="O35" s="379"/>
    </row>
    <row r="36" spans="1:15" s="216" customFormat="1" ht="25.5" customHeight="1" x14ac:dyDescent="0.15">
      <c r="B36" s="424" t="str">
        <f>DIRI!C15</f>
        <v>Diaspora Investment Ability Score</v>
      </c>
      <c r="C36" s="407">
        <f>'Mechanics DIR_IC'!B35</f>
        <v>2.4</v>
      </c>
      <c r="D36" s="416">
        <f>'Mechanics DIR_IC'!C35*D26*D27</f>
        <v>2.4</v>
      </c>
      <c r="E36" s="412">
        <f>'Mechanics DIR_IC'!D35*E26*E27</f>
        <v>2.4</v>
      </c>
      <c r="F36" s="412">
        <f>'Mechanics DIR_IC'!E35*F26*F27</f>
        <v>2.4</v>
      </c>
      <c r="G36" s="413">
        <f>'Mechanics DIR_IC'!F35*G26*G29</f>
        <v>2.3499999999999996</v>
      </c>
      <c r="H36" s="407">
        <f>'Mechanics DIR_IC'!G35</f>
        <v>2.3000000000000003</v>
      </c>
      <c r="I36" s="409">
        <f>'Mechanics DIR_IC'!H35</f>
        <v>2.3000000000000003</v>
      </c>
      <c r="J36" s="410">
        <f>'Mechanics DIR_IC'!I35</f>
        <v>2.25</v>
      </c>
      <c r="K36" s="414">
        <f>'Mechanics DIR_IC'!J35</f>
        <v>2.2000000000000002</v>
      </c>
      <c r="L36" s="413">
        <f>'Mechanics DIR_IC'!K35</f>
        <v>2.2000000000000002</v>
      </c>
      <c r="M36" s="411">
        <f>'Mechanics DIR_IC'!L35</f>
        <v>2.3000000000000003</v>
      </c>
      <c r="N36" s="408">
        <f>'Mechanics DIR_IC'!M35</f>
        <v>2.3000000000000003</v>
      </c>
      <c r="O36" s="409">
        <f>'Mechanics DIR_IC'!N35</f>
        <v>2.4000000000000004</v>
      </c>
    </row>
    <row r="37" spans="1:15" s="216" customFormat="1" ht="25.5" customHeight="1" thickBot="1" x14ac:dyDescent="0.2">
      <c r="B37" s="425" t="str">
        <f>DIRI!C16</f>
        <v>Diaspora Investment Willigness Score</v>
      </c>
      <c r="C37" s="418">
        <f>'Mechanics DIR_IC'!B45</f>
        <v>2.75</v>
      </c>
      <c r="D37" s="419">
        <f>'Mechanics DIR_IC'!C45*D26*D27</f>
        <v>2.75</v>
      </c>
      <c r="E37" s="419">
        <f>'Mechanics DIR_IC'!D45*E26*E27</f>
        <v>2.75</v>
      </c>
      <c r="F37" s="419">
        <f>'Mechanics DIR_IC'!E45*F26*F27</f>
        <v>2.75</v>
      </c>
      <c r="G37" s="420">
        <f>'Mechanics DIR_IC'!F45*G26*G29</f>
        <v>2.75</v>
      </c>
      <c r="H37" s="421">
        <f>'Mechanics DIR_IC'!G45</f>
        <v>3.3500000000000005</v>
      </c>
      <c r="I37" s="422">
        <f>'Mechanics DIR_IC'!H45</f>
        <v>3.3500000000000005</v>
      </c>
      <c r="J37" s="537">
        <f>'Mechanics DIR_IC'!I45</f>
        <v>3.5999999999999996</v>
      </c>
      <c r="K37" s="418">
        <f>'Mechanics DIR_IC'!J45</f>
        <v>3.7499999999999996</v>
      </c>
      <c r="L37" s="420">
        <f>'Mechanics DIR_IC'!K45</f>
        <v>3.5500000000000003</v>
      </c>
      <c r="M37" s="421">
        <f>'Mechanics DIR_IC'!L45</f>
        <v>3.25</v>
      </c>
      <c r="N37" s="423">
        <f>'Mechanics DIR_IC'!M45</f>
        <v>3.25</v>
      </c>
      <c r="O37" s="420">
        <f>'Mechanics DIR_IC'!N45</f>
        <v>3.6000000000000005</v>
      </c>
    </row>
    <row r="38" spans="1:15" ht="14" thickTop="1" x14ac:dyDescent="0.15">
      <c r="M38" s="385"/>
      <c r="N38" s="385"/>
      <c r="O38" s="385"/>
    </row>
    <row r="39" spans="1:15" ht="30" customHeight="1" x14ac:dyDescent="0.15">
      <c r="B39" s="329" t="s">
        <v>471</v>
      </c>
      <c r="C39" s="330" t="s">
        <v>472</v>
      </c>
    </row>
    <row r="40" spans="1:15" ht="30" customHeight="1" x14ac:dyDescent="0.15">
      <c r="B40" s="328" t="str">
        <f>DIRI!C23</f>
        <v>Diaspora Appetite for Local Currency Score</v>
      </c>
      <c r="C40" s="320">
        <f>DIRI!D23</f>
        <v>4</v>
      </c>
      <c r="D40" s="71"/>
      <c r="E40" s="71"/>
      <c r="F40" s="71"/>
      <c r="G40" s="71"/>
      <c r="H40" s="71"/>
      <c r="I40" s="71"/>
      <c r="J40" s="71"/>
      <c r="K40" s="71"/>
      <c r="L40" s="71"/>
      <c r="M40" s="71"/>
      <c r="N40" s="71"/>
    </row>
    <row r="41" spans="1:15" ht="30" customHeight="1" x14ac:dyDescent="0.15">
      <c r="B41" s="328" t="str">
        <f>DIRI!C24</f>
        <v>Foreign Exchange Risk Score</v>
      </c>
      <c r="C41" s="320">
        <f>DIRI!D24</f>
        <v>2</v>
      </c>
      <c r="D41" s="71"/>
      <c r="E41" s="71"/>
      <c r="F41" s="71"/>
      <c r="G41" s="71"/>
      <c r="H41" s="71"/>
      <c r="I41" s="71"/>
      <c r="J41" s="71"/>
      <c r="K41" s="71"/>
      <c r="L41" s="71"/>
      <c r="M41" s="71"/>
      <c r="N41" s="71"/>
    </row>
    <row r="43" spans="1:15" x14ac:dyDescent="0.15">
      <c r="B43" s="109"/>
      <c r="C43" s="66"/>
      <c r="D43" s="66"/>
      <c r="E43" s="66"/>
      <c r="F43" s="66"/>
      <c r="H43" s="66"/>
      <c r="I43" s="66"/>
    </row>
    <row r="44" spans="1:15" ht="38.25" customHeight="1" x14ac:dyDescent="0.15">
      <c r="A44" s="597" t="s">
        <v>503</v>
      </c>
      <c r="B44" s="597"/>
      <c r="C44" s="597"/>
      <c r="D44" s="597"/>
      <c r="E44" s="597"/>
    </row>
    <row r="46" spans="1:15" ht="14" thickBot="1" x14ac:dyDescent="0.2"/>
    <row r="47" spans="1:15" ht="19" thickBot="1" x14ac:dyDescent="0.2">
      <c r="B47" s="368"/>
      <c r="C47" s="688" t="s">
        <v>482</v>
      </c>
      <c r="D47" s="689"/>
      <c r="E47" s="689"/>
      <c r="F47" s="689"/>
      <c r="G47" s="690"/>
      <c r="H47" s="683" t="s">
        <v>483</v>
      </c>
      <c r="I47" s="684"/>
      <c r="J47" s="691" t="s">
        <v>484</v>
      </c>
      <c r="K47" s="683" t="s">
        <v>1030</v>
      </c>
      <c r="L47" s="684"/>
      <c r="M47" s="683" t="s">
        <v>486</v>
      </c>
      <c r="N47" s="685"/>
      <c r="O47" s="684"/>
    </row>
    <row r="48" spans="1:15" ht="71" thickBot="1" x14ac:dyDescent="0.25">
      <c r="B48" s="369"/>
      <c r="C48" s="401" t="s">
        <v>487</v>
      </c>
      <c r="D48" s="402" t="s">
        <v>488</v>
      </c>
      <c r="E48" s="402" t="s">
        <v>489</v>
      </c>
      <c r="F48" s="402" t="s">
        <v>490</v>
      </c>
      <c r="G48" s="404" t="s">
        <v>1029</v>
      </c>
      <c r="H48" s="401" t="s">
        <v>492</v>
      </c>
      <c r="I48" s="403" t="s">
        <v>493</v>
      </c>
      <c r="J48" s="692"/>
      <c r="K48" s="401" t="s">
        <v>494</v>
      </c>
      <c r="L48" s="403" t="s">
        <v>495</v>
      </c>
      <c r="M48" s="401" t="s">
        <v>496</v>
      </c>
      <c r="N48" s="402" t="s">
        <v>497</v>
      </c>
      <c r="O48" s="403" t="s">
        <v>498</v>
      </c>
    </row>
    <row r="49" spans="2:15" ht="18" x14ac:dyDescent="0.2">
      <c r="B49" s="386" t="s">
        <v>499</v>
      </c>
      <c r="C49" s="391"/>
      <c r="D49" s="392"/>
      <c r="E49" s="392"/>
      <c r="F49" s="392"/>
      <c r="G49" s="393"/>
      <c r="H49" s="391"/>
      <c r="I49" s="393"/>
      <c r="J49" s="394"/>
      <c r="K49" s="391"/>
      <c r="L49" s="393"/>
      <c r="M49" s="391"/>
      <c r="N49" s="392"/>
      <c r="O49" s="393"/>
    </row>
    <row r="50" spans="2:15" ht="36" x14ac:dyDescent="0.2">
      <c r="B50" s="387" t="s">
        <v>504</v>
      </c>
      <c r="C50" s="374"/>
      <c r="D50" s="370">
        <f>D26</f>
        <v>1</v>
      </c>
      <c r="E50" s="370">
        <f t="shared" ref="E50:G50" si="0">E26</f>
        <v>1</v>
      </c>
      <c r="F50" s="370">
        <f t="shared" si="0"/>
        <v>1</v>
      </c>
      <c r="G50" s="370">
        <f t="shared" si="0"/>
        <v>1</v>
      </c>
      <c r="H50" s="374"/>
      <c r="I50" s="373"/>
      <c r="J50" s="380"/>
      <c r="K50" s="374"/>
      <c r="L50" s="373"/>
      <c r="M50" s="384"/>
      <c r="N50" s="370"/>
      <c r="O50" s="375"/>
    </row>
    <row r="51" spans="2:15" ht="18" x14ac:dyDescent="0.15">
      <c r="B51" s="388" t="s">
        <v>501</v>
      </c>
      <c r="C51" s="374"/>
      <c r="D51" s="301">
        <f>D27</f>
        <v>1</v>
      </c>
      <c r="E51" s="301">
        <f t="shared" ref="E51:F51" si="1">E27</f>
        <v>1</v>
      </c>
      <c r="F51" s="301">
        <f t="shared" si="1"/>
        <v>1</v>
      </c>
      <c r="G51" s="373"/>
      <c r="H51" s="374"/>
      <c r="I51" s="373"/>
      <c r="J51" s="380"/>
      <c r="K51" s="374"/>
      <c r="L51" s="373"/>
      <c r="M51" s="374"/>
      <c r="N51" s="301"/>
      <c r="O51" s="375"/>
    </row>
    <row r="52" spans="2:15" ht="18" x14ac:dyDescent="0.2">
      <c r="B52" s="389" t="s">
        <v>460</v>
      </c>
      <c r="C52" s="374"/>
      <c r="D52" s="301"/>
      <c r="E52" s="301"/>
      <c r="F52" s="301"/>
      <c r="G52" s="373"/>
      <c r="H52" s="374">
        <f>H28</f>
        <v>1</v>
      </c>
      <c r="I52" s="532">
        <f>I28</f>
        <v>1</v>
      </c>
      <c r="J52" s="380"/>
      <c r="K52" s="374"/>
      <c r="L52" s="373"/>
      <c r="M52" s="374"/>
      <c r="N52" s="301"/>
      <c r="O52" s="383"/>
    </row>
    <row r="53" spans="2:15" ht="19" thickBot="1" x14ac:dyDescent="0.25">
      <c r="B53" s="395" t="s">
        <v>502</v>
      </c>
      <c r="C53" s="396"/>
      <c r="D53" s="397"/>
      <c r="E53" s="397"/>
      <c r="F53" s="397"/>
      <c r="G53" s="574">
        <f>IF(SNAPSHOT!D32="yes",1,0)</f>
        <v>1</v>
      </c>
      <c r="H53" s="396"/>
      <c r="I53" s="398"/>
      <c r="J53" s="399"/>
      <c r="K53" s="396"/>
      <c r="L53" s="400"/>
      <c r="M53" s="396"/>
      <c r="N53" s="397"/>
      <c r="O53" s="400"/>
    </row>
    <row r="54" spans="2:15" ht="18" x14ac:dyDescent="0.2">
      <c r="B54" s="405"/>
      <c r="C54" s="391"/>
      <c r="D54" s="392"/>
      <c r="E54" s="392"/>
      <c r="F54" s="392"/>
      <c r="G54" s="393"/>
      <c r="H54" s="391"/>
      <c r="I54" s="393"/>
      <c r="J54" s="394"/>
      <c r="K54" s="391"/>
      <c r="L54" s="393"/>
      <c r="M54" s="391"/>
      <c r="N54" s="392"/>
      <c r="O54" s="406"/>
    </row>
    <row r="55" spans="2:15" ht="27" customHeight="1" x14ac:dyDescent="0.15">
      <c r="B55" s="381" t="s">
        <v>333</v>
      </c>
      <c r="C55" s="376"/>
      <c r="D55" s="371"/>
      <c r="E55" s="371"/>
      <c r="F55" s="371"/>
      <c r="G55" s="377"/>
      <c r="H55" s="376"/>
      <c r="I55" s="377"/>
      <c r="J55" s="381"/>
      <c r="K55" s="376"/>
      <c r="L55" s="377"/>
      <c r="M55" s="376"/>
      <c r="N55" s="371"/>
      <c r="O55" s="377"/>
    </row>
    <row r="56" spans="2:15" ht="27" customHeight="1" x14ac:dyDescent="0.15">
      <c r="B56" s="424" t="str">
        <f>B32</f>
        <v>Financial Robustness Score</v>
      </c>
      <c r="C56" s="407">
        <f>C32</f>
        <v>1.82</v>
      </c>
      <c r="D56" s="408">
        <f t="shared" ref="D56:O56" si="2">D32</f>
        <v>1.7500000000000004</v>
      </c>
      <c r="E56" s="408">
        <f t="shared" si="2"/>
        <v>1.7500000000000004</v>
      </c>
      <c r="F56" s="408">
        <f t="shared" si="2"/>
        <v>1.7500000000000004</v>
      </c>
      <c r="G56" s="409">
        <f>G32</f>
        <v>1.7500000000000002</v>
      </c>
      <c r="H56" s="407">
        <f t="shared" si="2"/>
        <v>1.6500000000000004</v>
      </c>
      <c r="I56" s="409">
        <f t="shared" si="2"/>
        <v>1.6500000000000004</v>
      </c>
      <c r="J56" s="417">
        <f t="shared" si="2"/>
        <v>1.6000000000000003</v>
      </c>
      <c r="K56" s="407">
        <f t="shared" si="2"/>
        <v>1.4999999999999998</v>
      </c>
      <c r="L56" s="409">
        <f t="shared" si="2"/>
        <v>1.6</v>
      </c>
      <c r="M56" s="407">
        <f t="shared" si="2"/>
        <v>1.6000000000000003</v>
      </c>
      <c r="N56" s="408">
        <f t="shared" si="2"/>
        <v>1.5500000000000003</v>
      </c>
      <c r="O56" s="409">
        <f t="shared" si="2"/>
        <v>1.6500000000000004</v>
      </c>
    </row>
    <row r="57" spans="2:15" ht="27" customHeight="1" x14ac:dyDescent="0.15">
      <c r="B57" s="424" t="str">
        <f t="shared" ref="B57:O58" si="3">B33</f>
        <v>Financial Track Record Score</v>
      </c>
      <c r="C57" s="407">
        <f t="shared" si="3"/>
        <v>3.4</v>
      </c>
      <c r="D57" s="408">
        <f t="shared" si="3"/>
        <v>3.4</v>
      </c>
      <c r="E57" s="408">
        <f t="shared" si="3"/>
        <v>1</v>
      </c>
      <c r="F57" s="408">
        <f t="shared" si="3"/>
        <v>3.4</v>
      </c>
      <c r="G57" s="409">
        <f t="shared" si="3"/>
        <v>3.4</v>
      </c>
      <c r="H57" s="407">
        <f t="shared" si="3"/>
        <v>4.4000000000000004</v>
      </c>
      <c r="I57" s="409">
        <f t="shared" si="3"/>
        <v>4.2</v>
      </c>
      <c r="J57" s="417">
        <f t="shared" si="3"/>
        <v>4.2</v>
      </c>
      <c r="K57" s="414">
        <f t="shared" si="3"/>
        <v>4.2</v>
      </c>
      <c r="L57" s="415">
        <f t="shared" si="3"/>
        <v>4.2</v>
      </c>
      <c r="M57" s="407">
        <f t="shared" si="3"/>
        <v>4</v>
      </c>
      <c r="N57" s="408">
        <f t="shared" si="3"/>
        <v>4</v>
      </c>
      <c r="O57" s="409">
        <f t="shared" si="3"/>
        <v>4.2</v>
      </c>
    </row>
    <row r="58" spans="2:15" ht="27" customHeight="1" x14ac:dyDescent="0.15">
      <c r="B58" s="424" t="str">
        <f t="shared" si="3"/>
        <v>Financial Attractiveness Score</v>
      </c>
      <c r="C58" s="407">
        <f t="shared" si="3"/>
        <v>2.2000000000000002</v>
      </c>
      <c r="D58" s="412">
        <f t="shared" si="3"/>
        <v>2.0500000000000003</v>
      </c>
      <c r="E58" s="412">
        <f t="shared" si="3"/>
        <v>2.3500000000000005</v>
      </c>
      <c r="F58" s="412">
        <f t="shared" si="3"/>
        <v>1.6</v>
      </c>
      <c r="G58" s="409">
        <f t="shared" si="3"/>
        <v>2.25</v>
      </c>
      <c r="H58" s="407">
        <f t="shared" si="3"/>
        <v>2.4</v>
      </c>
      <c r="I58" s="409">
        <f t="shared" si="3"/>
        <v>2.1999999999999997</v>
      </c>
      <c r="J58" s="417">
        <f t="shared" si="3"/>
        <v>2.2999999999999998</v>
      </c>
      <c r="K58" s="411">
        <f t="shared" si="3"/>
        <v>2.2500000000000004</v>
      </c>
      <c r="L58" s="413">
        <f t="shared" si="3"/>
        <v>1.95</v>
      </c>
      <c r="M58" s="407">
        <f t="shared" si="3"/>
        <v>2.2999999999999998</v>
      </c>
      <c r="N58" s="408">
        <f t="shared" si="3"/>
        <v>2.2999999999999998</v>
      </c>
      <c r="O58" s="413">
        <f t="shared" si="3"/>
        <v>2.2999999999999998</v>
      </c>
    </row>
    <row r="59" spans="2:15" ht="27" customHeight="1" x14ac:dyDescent="0.15">
      <c r="B59" s="382" t="s">
        <v>1069</v>
      </c>
      <c r="C59" s="378"/>
      <c r="D59" s="372"/>
      <c r="E59" s="372"/>
      <c r="F59" s="372"/>
      <c r="G59" s="379"/>
      <c r="H59" s="378"/>
      <c r="I59" s="379"/>
      <c r="J59" s="382"/>
      <c r="K59" s="378"/>
      <c r="L59" s="379"/>
      <c r="M59" s="378"/>
      <c r="N59" s="372"/>
      <c r="O59" s="379"/>
    </row>
    <row r="60" spans="2:15" ht="27" customHeight="1" x14ac:dyDescent="0.15">
      <c r="B60" s="424" t="str">
        <f>B36</f>
        <v>Diaspora Investment Ability Score</v>
      </c>
      <c r="C60" s="407">
        <f t="shared" ref="C60:O60" si="4">C36</f>
        <v>2.4</v>
      </c>
      <c r="D60" s="416">
        <f t="shared" si="4"/>
        <v>2.4</v>
      </c>
      <c r="E60" s="412">
        <f t="shared" si="4"/>
        <v>2.4</v>
      </c>
      <c r="F60" s="412">
        <f t="shared" si="4"/>
        <v>2.4</v>
      </c>
      <c r="G60" s="413">
        <f t="shared" si="4"/>
        <v>2.3499999999999996</v>
      </c>
      <c r="H60" s="407">
        <f t="shared" si="4"/>
        <v>2.3000000000000003</v>
      </c>
      <c r="I60" s="409">
        <f t="shared" si="4"/>
        <v>2.3000000000000003</v>
      </c>
      <c r="J60" s="410">
        <f t="shared" si="4"/>
        <v>2.25</v>
      </c>
      <c r="K60" s="414">
        <f t="shared" si="4"/>
        <v>2.2000000000000002</v>
      </c>
      <c r="L60" s="413">
        <f t="shared" si="4"/>
        <v>2.2000000000000002</v>
      </c>
      <c r="M60" s="411">
        <f t="shared" si="4"/>
        <v>2.3000000000000003</v>
      </c>
      <c r="N60" s="408">
        <f t="shared" si="4"/>
        <v>2.3000000000000003</v>
      </c>
      <c r="O60" s="409">
        <f t="shared" si="4"/>
        <v>2.4000000000000004</v>
      </c>
    </row>
    <row r="61" spans="2:15" ht="27" customHeight="1" thickBot="1" x14ac:dyDescent="0.2">
      <c r="B61" s="425" t="str">
        <f>B37</f>
        <v>Diaspora Investment Willigness Score</v>
      </c>
      <c r="C61" s="418">
        <f t="shared" ref="C61:O61" si="5">C37</f>
        <v>2.75</v>
      </c>
      <c r="D61" s="419">
        <f t="shared" si="5"/>
        <v>2.75</v>
      </c>
      <c r="E61" s="419">
        <f t="shared" si="5"/>
        <v>2.75</v>
      </c>
      <c r="F61" s="419">
        <f t="shared" si="5"/>
        <v>2.75</v>
      </c>
      <c r="G61" s="420">
        <f t="shared" si="5"/>
        <v>2.75</v>
      </c>
      <c r="H61" s="421">
        <f t="shared" si="5"/>
        <v>3.3500000000000005</v>
      </c>
      <c r="I61" s="422">
        <f t="shared" si="5"/>
        <v>3.3500000000000005</v>
      </c>
      <c r="J61" s="537">
        <f t="shared" si="5"/>
        <v>3.5999999999999996</v>
      </c>
      <c r="K61" s="418">
        <f t="shared" si="5"/>
        <v>3.7499999999999996</v>
      </c>
      <c r="L61" s="420">
        <f t="shared" si="5"/>
        <v>3.5500000000000003</v>
      </c>
      <c r="M61" s="421">
        <f t="shared" si="5"/>
        <v>3.25</v>
      </c>
      <c r="N61" s="423">
        <f t="shared" si="5"/>
        <v>3.25</v>
      </c>
      <c r="O61" s="420">
        <f t="shared" si="5"/>
        <v>3.6000000000000005</v>
      </c>
    </row>
    <row r="65" spans="2:3" ht="18" x14ac:dyDescent="0.15">
      <c r="B65" s="329" t="s">
        <v>471</v>
      </c>
      <c r="C65" s="330" t="s">
        <v>472</v>
      </c>
    </row>
    <row r="66" spans="2:3" ht="18" x14ac:dyDescent="0.15">
      <c r="B66" s="328" t="str">
        <f>B40</f>
        <v>Diaspora Appetite for Local Currency Score</v>
      </c>
      <c r="C66" s="320">
        <f>C40</f>
        <v>4</v>
      </c>
    </row>
    <row r="67" spans="2:3" ht="18" x14ac:dyDescent="0.15">
      <c r="B67" s="328" t="str">
        <f>B41</f>
        <v>Foreign Exchange Risk Score</v>
      </c>
      <c r="C67" s="320">
        <f>C41</f>
        <v>2</v>
      </c>
    </row>
  </sheetData>
  <sheetProtection password="8558" sheet="1" objects="1" scenarios="1"/>
  <mergeCells count="23">
    <mergeCell ref="K47:L47"/>
    <mergeCell ref="M47:O47"/>
    <mergeCell ref="J11:L13"/>
    <mergeCell ref="I10:P10"/>
    <mergeCell ref="A1:H1"/>
    <mergeCell ref="A2:I2"/>
    <mergeCell ref="A3:I3"/>
    <mergeCell ref="A4:I4"/>
    <mergeCell ref="H23:I23"/>
    <mergeCell ref="C47:G47"/>
    <mergeCell ref="J23:J24"/>
    <mergeCell ref="A19:E19"/>
    <mergeCell ref="C23:G23"/>
    <mergeCell ref="A44:E44"/>
    <mergeCell ref="H47:I47"/>
    <mergeCell ref="J47:J48"/>
    <mergeCell ref="Q26:S26"/>
    <mergeCell ref="Q27:S27"/>
    <mergeCell ref="J16:O16"/>
    <mergeCell ref="J17:O17"/>
    <mergeCell ref="J18:O18"/>
    <mergeCell ref="K23:L23"/>
    <mergeCell ref="M23:O23"/>
  </mergeCells>
  <conditionalFormatting sqref="C66:C67">
    <cfRule type="iconSet" priority="5">
      <iconSet showValue="0">
        <cfvo type="percent" val="0"/>
        <cfvo type="num" val="2.4"/>
        <cfvo type="num" val="2.5"/>
      </iconSet>
    </cfRule>
  </conditionalFormatting>
  <conditionalFormatting sqref="C56:O61">
    <cfRule type="iconSet" priority="3">
      <iconSet showValue="0">
        <cfvo type="percent" val="0"/>
        <cfvo type="num" val="2.2000000000000002"/>
        <cfvo type="num" val="2.5"/>
      </iconSe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iconSet" priority="32" id="{89ECE157-0C75-4DB0-B00D-3D3F78E42C24}">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D26:G26</xm:sqref>
        </x14:conditionalFormatting>
        <x14:conditionalFormatting xmlns:xm="http://schemas.microsoft.com/office/excel/2006/main">
          <x14:cfRule type="iconSet" priority="26" id="{9658036D-087D-46D0-A17A-0BD44562A7BA}">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M26</xm:sqref>
        </x14:conditionalFormatting>
        <x14:conditionalFormatting xmlns:xm="http://schemas.microsoft.com/office/excel/2006/main">
          <x14:cfRule type="iconSet" priority="25" id="{7A60D014-087C-4C1F-B9F9-E5F6E8ABD271}">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N26</xm:sqref>
        </x14:conditionalFormatting>
        <x14:conditionalFormatting xmlns:xm="http://schemas.microsoft.com/office/excel/2006/main">
          <x14:cfRule type="iconSet" priority="24" id="{84603AAF-E8EA-487F-BD1E-CE13F0237475}">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O26</xm:sqref>
        </x14:conditionalFormatting>
        <x14:conditionalFormatting xmlns:xm="http://schemas.microsoft.com/office/excel/2006/main">
          <x14:cfRule type="iconSet" priority="23" id="{230B1304-1306-41CA-B348-538BE99AD20A}">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D27:F27</xm:sqref>
        </x14:conditionalFormatting>
        <x14:conditionalFormatting xmlns:xm="http://schemas.microsoft.com/office/excel/2006/main">
          <x14:cfRule type="iconSet" priority="22" id="{61580C76-C900-4F05-A83D-0C840FE8239B}">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H28</xm:sqref>
        </x14:conditionalFormatting>
        <x14:conditionalFormatting xmlns:xm="http://schemas.microsoft.com/office/excel/2006/main">
          <x14:cfRule type="iconSet" priority="21" id="{BF84B3FD-9AF1-4A94-A79C-6F773C6D868C}">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I28</xm:sqref>
        </x14:conditionalFormatting>
        <x14:conditionalFormatting xmlns:xm="http://schemas.microsoft.com/office/excel/2006/main">
          <x14:cfRule type="iconSet" priority="18" id="{C8D282EC-2E95-4AA9-9B5E-888960572FF2}">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D50:G50</xm:sqref>
        </x14:conditionalFormatting>
        <x14:conditionalFormatting xmlns:xm="http://schemas.microsoft.com/office/excel/2006/main">
          <x14:cfRule type="iconSet" priority="14" id="{7FD4739D-BB12-4CCB-B3A9-39B7CAE41E13}">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M50</xm:sqref>
        </x14:conditionalFormatting>
        <x14:conditionalFormatting xmlns:xm="http://schemas.microsoft.com/office/excel/2006/main">
          <x14:cfRule type="iconSet" priority="13" id="{8A29B88D-4F35-44D6-A5BA-DDDC51F14E86}">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N50</xm:sqref>
        </x14:conditionalFormatting>
        <x14:conditionalFormatting xmlns:xm="http://schemas.microsoft.com/office/excel/2006/main">
          <x14:cfRule type="iconSet" priority="12" id="{A2C9CB75-BD4E-42C5-8B65-4F3196C37508}">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O50</xm:sqref>
        </x14:conditionalFormatting>
        <x14:conditionalFormatting xmlns:xm="http://schemas.microsoft.com/office/excel/2006/main">
          <x14:cfRule type="iconSet" priority="11" id="{4E7444B9-D487-4DEB-BF25-84BE28DD777F}">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D51:F51</xm:sqref>
        </x14:conditionalFormatting>
        <x14:conditionalFormatting xmlns:xm="http://schemas.microsoft.com/office/excel/2006/main">
          <x14:cfRule type="iconSet" priority="10" id="{2E63B9EC-2B61-40E3-91BD-C7E1E06A1B1D}">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H52:I52</xm:sqref>
        </x14:conditionalFormatting>
        <x14:conditionalFormatting xmlns:xm="http://schemas.microsoft.com/office/excel/2006/main">
          <x14:cfRule type="iconSet" priority="2" id="{1FDF7600-7B15-4171-959C-CFE2C928FBD0}">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G29</xm:sqref>
        </x14:conditionalFormatting>
        <x14:conditionalFormatting xmlns:xm="http://schemas.microsoft.com/office/excel/2006/main">
          <x14:cfRule type="iconSet" priority="1" id="{31FFE6D2-AA90-489B-8DFA-2B7AE6888EB1}">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G53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escription0 xmlns="6b23d2a9-d6d9-4a05-b73a-9db3630fb36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CFA6DD69F1AB74DAA50A58BB98273AA" ma:contentTypeVersion="3" ma:contentTypeDescription="Create a new document." ma:contentTypeScope="" ma:versionID="e1b9877077ae33e287b7c8e9e9026663">
  <xsd:schema xmlns:xsd="http://www.w3.org/2001/XMLSchema" xmlns:xs="http://www.w3.org/2001/XMLSchema" xmlns:p="http://schemas.microsoft.com/office/2006/metadata/properties" xmlns:ns2="6b23d2a9-d6d9-4a05-b73a-9db3630fb368" targetNamespace="http://schemas.microsoft.com/office/2006/metadata/properties" ma:root="true" ma:fieldsID="ccdf0840f3f660d4a2c856c1cf9d007a" ns2:_="">
    <xsd:import namespace="6b23d2a9-d6d9-4a05-b73a-9db3630fb368"/>
    <xsd:element name="properties">
      <xsd:complexType>
        <xsd:sequence>
          <xsd:element name="documentManagement">
            <xsd:complexType>
              <xsd:all>
                <xsd:element ref="ns2:MediaServiceMetadata" minOccurs="0"/>
                <xsd:element ref="ns2:MediaServiceFastMetadata" minOccurs="0"/>
                <xsd:element ref="ns2:Descript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23d2a9-d6d9-4a05-b73a-9db3630fb3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escription0" ma:index="10" nillable="true" ma:displayName="Description" ma:internalName="Description0">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C39660-D3AE-4A2F-8D81-BF86FF7D5899}">
  <ds:schemaRefs>
    <ds:schemaRef ds:uri="http://schemas.microsoft.com/office/2006/documentManagement/types"/>
    <ds:schemaRef ds:uri="http://purl.org/dc/elements/1.1/"/>
    <ds:schemaRef ds:uri="http://www.w3.org/XML/1998/namespace"/>
    <ds:schemaRef ds:uri="6b23d2a9-d6d9-4a05-b73a-9db3630fb368"/>
    <ds:schemaRef ds:uri="http://purl.org/dc/terms/"/>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F52745D1-1989-4719-8DE9-C22014FC13A3}">
  <ds:schemaRefs>
    <ds:schemaRef ds:uri="http://schemas.microsoft.com/sharepoint/v3/contenttype/forms"/>
  </ds:schemaRefs>
</ds:datastoreItem>
</file>

<file path=customXml/itemProps3.xml><?xml version="1.0" encoding="utf-8"?>
<ds:datastoreItem xmlns:ds="http://schemas.openxmlformats.org/officeDocument/2006/customXml" ds:itemID="{9A069A30-2380-48CE-AB06-125CA45900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23d2a9-d6d9-4a05-b73a-9db3630fb3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16</vt:i4>
      </vt:variant>
    </vt:vector>
  </HeadingPairs>
  <TitlesOfParts>
    <vt:vector size="16" baseType="lpstr">
      <vt:lpstr>Instruction Sheet</vt:lpstr>
      <vt:lpstr>Index Composition</vt:lpstr>
      <vt:lpstr>INPUTS</vt:lpstr>
      <vt:lpstr>SURVEY INPUTS</vt:lpstr>
      <vt:lpstr>DATA</vt:lpstr>
      <vt:lpstr>DIRI WORKBOOK</vt:lpstr>
      <vt:lpstr>SNAPSHOT</vt:lpstr>
      <vt:lpstr>DIRI</vt:lpstr>
      <vt:lpstr>DIR_IC</vt:lpstr>
      <vt:lpstr>GOV SUPPORT TOOL</vt:lpstr>
      <vt:lpstr>THRESHOLDS</vt:lpstr>
      <vt:lpstr>Weighting Matrix</vt:lpstr>
      <vt:lpstr>SURVEY RESULTS</vt:lpstr>
      <vt:lpstr>Mechanics DIR_IC SI</vt:lpstr>
      <vt:lpstr>Mechanics DIR_IC</vt:lpstr>
      <vt:lpstr>Country Rating Rank</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HUGO</dc:creator>
  <cp:keywords/>
  <dc:description/>
  <cp:lastModifiedBy>AK</cp:lastModifiedBy>
  <cp:revision/>
  <dcterms:created xsi:type="dcterms:W3CDTF">2018-09-03T23:21:33Z</dcterms:created>
  <dcterms:modified xsi:type="dcterms:W3CDTF">2020-02-05T12:35:07Z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0x0101002CFA6DD69F1AB74DAA50A58BB98273AA</vt:lpwstr>
  </property>
</Properties>
</file>